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ate1904="1" showInkAnnotation="0" codeName="ThisWorkbook" autoCompressPictures="0"/>
  <mc:AlternateContent xmlns:mc="http://schemas.openxmlformats.org/markup-compatibility/2006">
    <mc:Choice Requires="x15">
      <x15ac:absPath xmlns:x15ac="http://schemas.microsoft.com/office/spreadsheetml/2010/11/ac" url="/Users/flavia-oanapetrisor/Desktop/"/>
    </mc:Choice>
  </mc:AlternateContent>
  <xr:revisionPtr revIDLastSave="0" documentId="13_ncr:1_{6A1C0597-1B5D-F543-8848-8F02538F54ED}" xr6:coauthVersionLast="47" xr6:coauthVersionMax="47" xr10:uidLastSave="{00000000-0000-0000-0000-000000000000}"/>
  <bookViews>
    <workbookView xWindow="15440" yWindow="1440" windowWidth="26060" windowHeight="20360" tabRatio="798" xr2:uid="{00000000-000D-0000-FFFF-FFFF00000000}"/>
  </bookViews>
  <sheets>
    <sheet name="Index" sheetId="1008" r:id="rId1"/>
    <sheet name="Tab01" sheetId="1321" r:id="rId2"/>
    <sheet name="Tab02" sheetId="1364" r:id="rId3"/>
    <sheet name="Tab03" sheetId="1366" r:id="rId4"/>
    <sheet name="Tab04" sheetId="1318" r:id="rId5"/>
    <sheet name="Tab05" sheetId="1326" r:id="rId6"/>
    <sheet name="Tab06" sheetId="1327" r:id="rId7"/>
    <sheet name="Tab07" sheetId="1329" r:id="rId8"/>
    <sheet name="Tab08" sheetId="1328" r:id="rId9"/>
    <sheet name="Tab09" sheetId="1331" r:id="rId10"/>
    <sheet name="Tab10" sheetId="1334" r:id="rId11"/>
    <sheet name="Tab11" sheetId="1338" r:id="rId12"/>
    <sheet name="Tab12" sheetId="1336" r:id="rId13"/>
    <sheet name="Tab13" sheetId="1333" r:id="rId14"/>
    <sheet name="Tab14" sheetId="1335" r:id="rId15"/>
    <sheet name="Tab15" sheetId="1337" r:id="rId16"/>
    <sheet name="Tab16" sheetId="1368" r:id="rId17"/>
    <sheet name="Tab17" sheetId="1316" r:id="rId18"/>
    <sheet name="Tab18" sheetId="1306" r:id="rId19"/>
    <sheet name="Tab19" sheetId="1311" r:id="rId20"/>
    <sheet name="Tab20" sheetId="1315" r:id="rId21"/>
    <sheet name="Tab21" sheetId="1343" r:id="rId22"/>
    <sheet name="Tab22" sheetId="1320" r:id="rId23"/>
    <sheet name="Tab23" sheetId="1319" r:id="rId24"/>
    <sheet name="Tab24" sheetId="1349" r:id="rId25"/>
    <sheet name="Tab25" sheetId="1317" r:id="rId26"/>
    <sheet name="Tab26" sheetId="1361" r:id="rId27"/>
    <sheet name="Tab27" sheetId="1323" r:id="rId28"/>
    <sheet name="Tab28" sheetId="1322" r:id="rId29"/>
    <sheet name="Tab29" sheetId="1330" r:id="rId30"/>
    <sheet name="Tab30" sheetId="1303" r:id="rId31"/>
    <sheet name="Tab31" sheetId="1357" r:id="rId32"/>
    <sheet name="Tab32" sheetId="1313" r:id="rId33"/>
    <sheet name="Tab33" sheetId="1353" r:id="rId34"/>
    <sheet name="Tab34" sheetId="1365" r:id="rId35"/>
    <sheet name="Tab35" sheetId="1367" r:id="rId36"/>
    <sheet name="Tab36" sheetId="1310" r:id="rId37"/>
    <sheet name="Tab37" sheetId="1309" r:id="rId38"/>
    <sheet name="Tab38" sheetId="1350" r:id="rId39"/>
    <sheet name="Tab39" sheetId="1345" r:id="rId40"/>
    <sheet name="Tab40" sheetId="1324" r:id="rId41"/>
    <sheet name="Tab41" sheetId="1360" r:id="rId42"/>
    <sheet name="Tab42" sheetId="1355" r:id="rId43"/>
    <sheet name="Tab43" sheetId="1348" r:id="rId44"/>
    <sheet name="Tab44" sheetId="1363" r:id="rId45"/>
    <sheet name="Tab45" sheetId="1341" r:id="rId46"/>
    <sheet name="Tab46" sheetId="1342" r:id="rId47"/>
    <sheet name="Tab47" sheetId="1325" r:id="rId48"/>
    <sheet name="Tab48" sheetId="1362" r:id="rId49"/>
    <sheet name="Tab49" sheetId="1356" r:id="rId50"/>
    <sheet name="Tab50" sheetId="1347" r:id="rId51"/>
    <sheet name="Tab51" sheetId="1332" r:id="rId52"/>
    <sheet name="Tab52" sheetId="1370" r:id="rId53"/>
    <sheet name="Tab53" sheetId="1354" r:id="rId54"/>
    <sheet name="Tab54" sheetId="1346" r:id="rId55"/>
    <sheet name="Tab55" sheetId="1358" r:id="rId56"/>
    <sheet name="Tab56" sheetId="1351" r:id="rId57"/>
    <sheet name="Tab57" sheetId="1340" r:id="rId58"/>
    <sheet name="Tab58" sheetId="1359" r:id="rId59"/>
    <sheet name="Tab59" sheetId="1312" r:id="rId60"/>
    <sheet name="Tab60" sheetId="1314" r:id="rId61"/>
    <sheet name="Tab61" sheetId="1305" r:id="rId62"/>
    <sheet name="Tab62" sheetId="1307" r:id="rId63"/>
    <sheet name="Tab63" sheetId="1304" r:id="rId64"/>
    <sheet name="Tab64" sheetId="1308" r:id="rId65"/>
    <sheet name="Tab65" sheetId="1339" r:id="rId66"/>
    <sheet name="Tab66" sheetId="1369" r:id="rId6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1370" l="1"/>
  <c r="A1" i="1369"/>
  <c r="A1" i="1339"/>
  <c r="A1" i="1308"/>
  <c r="A1" i="1304"/>
  <c r="A1" i="1307"/>
  <c r="A1" i="1305"/>
  <c r="A1" i="1314"/>
  <c r="A1" i="1312"/>
  <c r="A1" i="1359"/>
  <c r="A1" i="1340"/>
  <c r="A1" i="1351"/>
  <c r="A1" i="1358"/>
  <c r="A1" i="1346"/>
  <c r="A1" i="1354"/>
  <c r="A1" i="1332"/>
  <c r="A1" i="1347"/>
  <c r="A1" i="1356"/>
  <c r="A1" i="1362"/>
  <c r="A1" i="1325"/>
  <c r="A1" i="1342"/>
  <c r="A1" i="1341"/>
  <c r="A1" i="1363"/>
  <c r="A1" i="1348"/>
  <c r="A1" i="1355"/>
  <c r="A1" i="1360"/>
  <c r="A1" i="1324"/>
  <c r="A1" i="1345"/>
  <c r="A1" i="1350"/>
  <c r="A1" i="1309"/>
  <c r="A1" i="1310"/>
  <c r="A1" i="1367"/>
  <c r="A1" i="1365"/>
  <c r="A1" i="1353"/>
  <c r="A1" i="1313"/>
  <c r="A1" i="1357"/>
  <c r="A1" i="1303"/>
  <c r="A1" i="1330"/>
  <c r="A1" i="1322"/>
  <c r="A1" i="1323"/>
  <c r="A1" i="1361"/>
  <c r="A1" i="1317"/>
  <c r="A1" i="1349"/>
  <c r="A1" i="1319"/>
  <c r="A1" i="1320"/>
  <c r="A1" i="1343"/>
  <c r="A1" i="1315"/>
  <c r="A1" i="1311"/>
  <c r="A1" i="1306"/>
  <c r="A1" i="1316"/>
  <c r="A1" i="1368"/>
  <c r="A1" i="1337"/>
  <c r="A1" i="1335"/>
  <c r="A1" i="1333"/>
  <c r="A1" i="1336"/>
  <c r="A1" i="1338"/>
  <c r="A1" i="1334"/>
  <c r="A1" i="1331"/>
  <c r="A1" i="1328"/>
  <c r="A1" i="1329"/>
  <c r="A1" i="1327"/>
  <c r="A1" i="1326"/>
  <c r="A1" i="1318"/>
  <c r="A1" i="1366"/>
  <c r="A1" i="1364"/>
  <c r="A1" i="1321"/>
  <c r="A67" i="1008"/>
  <c r="A66" i="1008"/>
  <c r="A65" i="1008"/>
  <c r="A64" i="1008"/>
  <c r="A63" i="1008"/>
  <c r="A62" i="1008"/>
  <c r="A61" i="1008"/>
  <c r="A60" i="1008"/>
  <c r="A59" i="1008"/>
  <c r="A58" i="1008"/>
  <c r="A57" i="1008"/>
  <c r="A56" i="1008"/>
  <c r="A55" i="1008"/>
  <c r="A68" i="1008"/>
  <c r="A54" i="1008"/>
  <c r="A53" i="1008"/>
  <c r="A52" i="1008"/>
  <c r="A51" i="1008"/>
  <c r="A50" i="1008"/>
  <c r="A49" i="1008"/>
  <c r="A48" i="1008"/>
  <c r="A47" i="1008"/>
  <c r="A46" i="1008"/>
  <c r="A45" i="1008"/>
  <c r="A44" i="1008"/>
  <c r="A43" i="1008"/>
  <c r="A42" i="1008"/>
  <c r="A41" i="1008"/>
  <c r="A40" i="1008"/>
  <c r="A39" i="1008"/>
  <c r="A38" i="1008"/>
  <c r="A37" i="1008"/>
  <c r="A36" i="1008"/>
  <c r="A35" i="1008"/>
  <c r="A34" i="1008"/>
  <c r="A33" i="1008"/>
  <c r="A32" i="1008"/>
  <c r="A31" i="1008"/>
  <c r="A30" i="1008"/>
  <c r="A29" i="1008"/>
  <c r="A28" i="1008"/>
  <c r="A27" i="1008"/>
  <c r="A26" i="1008"/>
  <c r="A25" i="1008"/>
  <c r="A24" i="1008"/>
  <c r="A23" i="1008"/>
  <c r="A22" i="1008"/>
  <c r="A21" i="1008"/>
  <c r="A20" i="1008"/>
  <c r="A19" i="1008"/>
  <c r="A18" i="1008"/>
  <c r="A17" i="1008"/>
  <c r="A16" i="1008"/>
  <c r="A15" i="1008"/>
  <c r="A14" i="1008"/>
  <c r="A13" i="1008"/>
  <c r="A12" i="1008"/>
  <c r="A11" i="1008"/>
  <c r="A10" i="1008"/>
  <c r="A9" i="1008"/>
  <c r="A8" i="1008"/>
  <c r="A7" i="1008"/>
  <c r="A6" i="1008"/>
  <c r="A5" i="1008"/>
  <c r="A4" i="1008"/>
  <c r="A3" i="1008"/>
</calcChain>
</file>

<file path=xl/sharedStrings.xml><?xml version="1.0" encoding="utf-8"?>
<sst xmlns="http://schemas.openxmlformats.org/spreadsheetml/2006/main" count="3329" uniqueCount="1826">
  <si>
    <t>0</t>
  </si>
  <si>
    <t>6</t>
  </si>
  <si>
    <t>15</t>
  </si>
  <si>
    <t>7</t>
  </si>
  <si>
    <t>5</t>
  </si>
  <si>
    <t>10</t>
  </si>
  <si>
    <t>27</t>
  </si>
  <si>
    <t>in %</t>
  </si>
  <si>
    <t>40</t>
  </si>
  <si>
    <t>2</t>
  </si>
  <si>
    <t>3</t>
  </si>
  <si>
    <t>28</t>
  </si>
  <si>
    <t>100</t>
  </si>
  <si>
    <t>21</t>
  </si>
  <si>
    <t>13</t>
  </si>
  <si>
    <t>14</t>
  </si>
  <si>
    <t>11</t>
  </si>
  <si>
    <t>12</t>
  </si>
  <si>
    <t>22</t>
  </si>
  <si>
    <t>8</t>
  </si>
  <si>
    <t>1</t>
  </si>
  <si>
    <t>4</t>
  </si>
  <si>
    <t>9</t>
  </si>
  <si>
    <t>16</t>
  </si>
  <si>
    <t>17</t>
  </si>
  <si>
    <t>18</t>
  </si>
  <si>
    <t>24</t>
  </si>
  <si>
    <t>19</t>
  </si>
  <si>
    <t>20</t>
  </si>
  <si>
    <t>23</t>
  </si>
  <si>
    <t>25</t>
  </si>
  <si>
    <t>26</t>
  </si>
  <si>
    <t>34</t>
  </si>
  <si>
    <t>Jan Koltze</t>
  </si>
  <si>
    <t>124</t>
  </si>
  <si>
    <t>47</t>
  </si>
  <si>
    <t>54</t>
  </si>
  <si>
    <t>33</t>
  </si>
  <si>
    <t>45</t>
  </si>
  <si>
    <t>Baader Bank</t>
  </si>
  <si>
    <t>Christian Obst</t>
  </si>
  <si>
    <t>DZ Bank</t>
  </si>
  <si>
    <t>Dirk Schlamp</t>
  </si>
  <si>
    <t>Exane BNP Paribas</t>
  </si>
  <si>
    <t>Kepler Cheuvreux</t>
  </si>
  <si>
    <t>Rochus Brauneiser</t>
  </si>
  <si>
    <t>LBBW</t>
  </si>
  <si>
    <t>Jens Münstermann</t>
  </si>
  <si>
    <t>Ioannis Masvoulas</t>
  </si>
  <si>
    <t>Morgan Stanley</t>
  </si>
  <si>
    <t>M.M. Warburg</t>
  </si>
  <si>
    <t>√</t>
  </si>
  <si>
    <t>60</t>
  </si>
  <si>
    <t>EMAS</t>
  </si>
  <si>
    <t>Pirdop (BG)</t>
  </si>
  <si>
    <t>Olen (BE)</t>
  </si>
  <si>
    <t>Hamburg, E. R. N. (DE)</t>
  </si>
  <si>
    <t>Pori (FI)</t>
  </si>
  <si>
    <t>Avellino (IT)</t>
  </si>
  <si>
    <t>Stolberg (DE)</t>
  </si>
  <si>
    <t>Emmerich, Deutsche Giessdraht (DE)</t>
  </si>
  <si>
    <t>Röthenbach, RETORTE (DE)</t>
  </si>
  <si>
    <t>Hamburg, Peute Baustoff (DE)</t>
  </si>
  <si>
    <t>52</t>
  </si>
  <si>
    <t>55</t>
  </si>
  <si>
    <t>DE</t>
  </si>
  <si>
    <t>Hamburg</t>
  </si>
  <si>
    <t>E. R. N. Elektro-Recycling NORD GmbH</t>
  </si>
  <si>
    <t>Peute Baustoff GmbH</t>
  </si>
  <si>
    <t>Lünen</t>
  </si>
  <si>
    <t>Aurubis AG</t>
  </si>
  <si>
    <t>Stolberg</t>
  </si>
  <si>
    <t>Emmerich</t>
  </si>
  <si>
    <t>Deutsche Giessdraht GmbH</t>
  </si>
  <si>
    <t>Röthenbach</t>
  </si>
  <si>
    <t>RETORTE GmbH Selenium Chemicals &amp; Metals</t>
  </si>
  <si>
    <t>Berlin</t>
  </si>
  <si>
    <t>BG</t>
  </si>
  <si>
    <t xml:space="preserve">Pirdop </t>
  </si>
  <si>
    <t>Aurubis Bulgaria AD</t>
  </si>
  <si>
    <t>BE</t>
  </si>
  <si>
    <t>Olen</t>
  </si>
  <si>
    <t>FI</t>
  </si>
  <si>
    <t>Pori</t>
  </si>
  <si>
    <t>Aurubis Finland Oy</t>
  </si>
  <si>
    <t>IT</t>
  </si>
  <si>
    <t>Avellino</t>
  </si>
  <si>
    <t>Aurubis Italia Srl</t>
  </si>
  <si>
    <t>UK</t>
  </si>
  <si>
    <t>SE</t>
  </si>
  <si>
    <t>FR</t>
  </si>
  <si>
    <t>Aurubis Product Sales GmbH</t>
  </si>
  <si>
    <t>RU</t>
  </si>
  <si>
    <t>St. Petersburg</t>
  </si>
  <si>
    <t>ES</t>
  </si>
  <si>
    <t>Barcelona</t>
  </si>
  <si>
    <t xml:space="preserve">Aurubis Product Sales GmbH </t>
  </si>
  <si>
    <t>TR</t>
  </si>
  <si>
    <t>Istanbul</t>
  </si>
  <si>
    <t>Buffalo</t>
  </si>
  <si>
    <t>Aurubis Buffalo Inc.</t>
  </si>
  <si>
    <t>CN</t>
  </si>
  <si>
    <t>Shanghai</t>
  </si>
  <si>
    <t>SG</t>
  </si>
  <si>
    <t>TH</t>
  </si>
  <si>
    <t>JP</t>
  </si>
  <si>
    <t>KR</t>
  </si>
  <si>
    <t>329</t>
  </si>
  <si>
    <t>332</t>
  </si>
  <si>
    <t>2017/18</t>
  </si>
  <si>
    <t>424</t>
  </si>
  <si>
    <t>30</t>
  </si>
  <si>
    <t>-7</t>
  </si>
  <si>
    <t>57</t>
  </si>
  <si>
    <t>359</t>
  </si>
  <si>
    <t>Gold</t>
  </si>
  <si>
    <t>t</t>
  </si>
  <si>
    <t>Nickel</t>
  </si>
  <si>
    <t>kg</t>
  </si>
  <si>
    <t>&gt; 1</t>
  </si>
  <si>
    <t>&gt; 5</t>
  </si>
  <si>
    <t>&gt; 20</t>
  </si>
  <si>
    <t>&gt; 50</t>
  </si>
  <si>
    <t>462</t>
  </si>
  <si>
    <t>121</t>
  </si>
  <si>
    <t>135</t>
  </si>
  <si>
    <t>265</t>
  </si>
  <si>
    <t>203</t>
  </si>
  <si>
    <t>182</t>
  </si>
  <si>
    <t>%</t>
  </si>
  <si>
    <t>€</t>
  </si>
  <si>
    <t>Dr. Elke Lossin</t>
  </si>
  <si>
    <t>Stefan Schmidt</t>
  </si>
  <si>
    <t>Melf Singer</t>
  </si>
  <si>
    <t>Andrea Bauer</t>
  </si>
  <si>
    <t>2018/19</t>
  </si>
  <si>
    <t>2018</t>
  </si>
  <si>
    <t>ISO 14001</t>
  </si>
  <si>
    <t>ISO 50001</t>
  </si>
  <si>
    <t>ISO 9001</t>
  </si>
  <si>
    <t>IATF 16949</t>
  </si>
  <si>
    <t>EfbV</t>
  </si>
  <si>
    <t>Deniz Filiz Acar</t>
  </si>
  <si>
    <t>Christian Ehrentraut</t>
  </si>
  <si>
    <t>4/4</t>
  </si>
  <si>
    <t>192</t>
  </si>
  <si>
    <t>208</t>
  </si>
  <si>
    <t>51</t>
  </si>
  <si>
    <t>41</t>
  </si>
  <si>
    <t>138</t>
  </si>
  <si>
    <t>272</t>
  </si>
  <si>
    <t>224</t>
  </si>
  <si>
    <t>539</t>
  </si>
  <si>
    <t>585</t>
  </si>
  <si>
    <t>-3</t>
  </si>
  <si>
    <t>-1</t>
  </si>
  <si>
    <t>35</t>
  </si>
  <si>
    <t>-16</t>
  </si>
  <si>
    <t>5/5</t>
  </si>
  <si>
    <t>in €</t>
  </si>
  <si>
    <t>2019/20</t>
  </si>
  <si>
    <t>319</t>
  </si>
  <si>
    <t>2019</t>
  </si>
  <si>
    <t>503</t>
  </si>
  <si>
    <t>941</t>
  </si>
  <si>
    <r>
      <t>2018/19</t>
    </r>
    <r>
      <rPr>
        <vertAlign val="superscript"/>
        <sz val="12"/>
        <rFont val="Arial"/>
        <family val="2"/>
      </rPr>
      <t xml:space="preserve"> 2</t>
    </r>
  </si>
  <si>
    <r>
      <t>2017/18</t>
    </r>
    <r>
      <rPr>
        <vertAlign val="superscript"/>
        <sz val="12"/>
        <rFont val="Arial"/>
        <family val="2"/>
      </rPr>
      <t xml:space="preserve"> 2</t>
    </r>
  </si>
  <si>
    <t xml:space="preserve"> Berlin</t>
  </si>
  <si>
    <t>Beerse</t>
  </si>
  <si>
    <t>Berango</t>
  </si>
  <si>
    <t>Lyon/
Septème</t>
  </si>
  <si>
    <t>azeti GmbH</t>
  </si>
  <si>
    <t>Aurubis Turkey Kimya
Anonim Sirketi</t>
  </si>
  <si>
    <r>
      <t>Aurubis Metal Products (Shanghai) Co., Ltd</t>
    </r>
    <r>
      <rPr>
        <vertAlign val="superscript"/>
        <sz val="12"/>
        <rFont val="Arial"/>
        <family val="2"/>
      </rPr>
      <t>.</t>
    </r>
  </si>
  <si>
    <t>221</t>
  </si>
  <si>
    <t>223</t>
  </si>
  <si>
    <t>IFRS</t>
  </si>
  <si>
    <t>193</t>
  </si>
  <si>
    <t>-210</t>
  </si>
  <si>
    <t>376</t>
  </si>
  <si>
    <t>275</t>
  </si>
  <si>
    <t>367</t>
  </si>
  <si>
    <t>264</t>
  </si>
  <si>
    <t>IFRS 5</t>
  </si>
  <si>
    <t>459</t>
  </si>
  <si>
    <t>-38</t>
  </si>
  <si>
    <t>-19</t>
  </si>
  <si>
    <t>316</t>
  </si>
  <si>
    <t>328</t>
  </si>
  <si>
    <t>415</t>
  </si>
  <si>
    <t>502</t>
  </si>
  <si>
    <t>369</t>
  </si>
  <si>
    <t>368</t>
  </si>
  <si>
    <t>294</t>
  </si>
  <si>
    <t>167</t>
  </si>
  <si>
    <t>237</t>
  </si>
  <si>
    <t>210</t>
  </si>
  <si>
    <t>140</t>
  </si>
  <si>
    <t>133</t>
  </si>
  <si>
    <t>Individual disclosure for meeting participation</t>
  </si>
  <si>
    <t>Supervisory Board members</t>
  </si>
  <si>
    <t>4 meetings</t>
  </si>
  <si>
    <t>Did not meet during the fiscal year</t>
  </si>
  <si>
    <t>Audit Committee</t>
  </si>
  <si>
    <t>Skill area</t>
  </si>
  <si>
    <t>Skill description</t>
  </si>
  <si>
    <t>Skills profile for the entire Supervisory Board</t>
  </si>
  <si>
    <t>International experience</t>
  </si>
  <si>
    <t xml:space="preserve">Risk management </t>
  </si>
  <si>
    <t>Finance</t>
  </si>
  <si>
    <t>Strategy</t>
  </si>
  <si>
    <t>Knowledge of ESG factors and their significance for Aurubis, particularly as an energy-intensive company</t>
  </si>
  <si>
    <t>Total</t>
  </si>
  <si>
    <t>600,000</t>
  </si>
  <si>
    <t>260,000</t>
  </si>
  <si>
    <t>180,000</t>
  </si>
  <si>
    <t>420,000</t>
  </si>
  <si>
    <t>Total
compensation</t>
  </si>
  <si>
    <t>225,000</t>
  </si>
  <si>
    <t>50,000</t>
  </si>
  <si>
    <t>10,000</t>
  </si>
  <si>
    <t>9,000</t>
  </si>
  <si>
    <t>284,000</t>
  </si>
  <si>
    <t>75,000</t>
  </si>
  <si>
    <t>15,000</t>
  </si>
  <si>
    <t>22,500</t>
  </si>
  <si>
    <t>100,000</t>
  </si>
  <si>
    <t>25,000</t>
  </si>
  <si>
    <t>14,000</t>
  </si>
  <si>
    <t>114,000</t>
  </si>
  <si>
    <t>12,000</t>
  </si>
  <si>
    <t>112,000</t>
  </si>
  <si>
    <t>13,000</t>
  </si>
  <si>
    <t>113,000</t>
  </si>
  <si>
    <t>45,000</t>
  </si>
  <si>
    <t>150,000</t>
  </si>
  <si>
    <t>Fixed compensation</t>
  </si>
  <si>
    <t>Basic compensation</t>
  </si>
  <si>
    <t>Pension plans</t>
  </si>
  <si>
    <t>Fringe benefits</t>
  </si>
  <si>
    <t>Malus and clawback</t>
  </si>
  <si>
    <t>Environmental matters</t>
  </si>
  <si>
    <t>Social matters</t>
  </si>
  <si>
    <t>Human rights</t>
  </si>
  <si>
    <t>Future-oriented employer</t>
  </si>
  <si>
    <t>Training and education</t>
  </si>
  <si>
    <t>Recycling solutions</t>
  </si>
  <si>
    <t>Social engagement</t>
  </si>
  <si>
    <t>Aurubis Group personnel structure as at the reporting date September 30</t>
  </si>
  <si>
    <t>Employees</t>
  </si>
  <si>
    <t>Female</t>
  </si>
  <si>
    <t>Male</t>
  </si>
  <si>
    <t>Blue collar</t>
  </si>
  <si>
    <t>Apprentices</t>
  </si>
  <si>
    <t>7,236</t>
  </si>
  <si>
    <t>13 %</t>
  </si>
  <si>
    <t>12 %</t>
  </si>
  <si>
    <t>87 %</t>
  </si>
  <si>
    <t>88 %</t>
  </si>
  <si>
    <t>4,356</t>
  </si>
  <si>
    <t>3 %</t>
  </si>
  <si>
    <t>4 %</t>
  </si>
  <si>
    <t>97 %</t>
  </si>
  <si>
    <t>96 %</t>
  </si>
  <si>
    <t>2,561</t>
  </si>
  <si>
    <t>29 %</t>
  </si>
  <si>
    <t>28 %</t>
  </si>
  <si>
    <t>71 %</t>
  </si>
  <si>
    <t>72 %</t>
  </si>
  <si>
    <t>10 %</t>
  </si>
  <si>
    <r>
      <t xml:space="preserve">Age structure as at the reporting date September 30 </t>
    </r>
    <r>
      <rPr>
        <b/>
        <vertAlign val="superscript"/>
        <sz val="16"/>
        <rFont val="Arial"/>
        <family val="2"/>
      </rPr>
      <t>1</t>
    </r>
  </si>
  <si>
    <t>Apprenticeship rate in Germany</t>
  </si>
  <si>
    <t>Apprentice retention rate in Germany</t>
  </si>
  <si>
    <t>White collar</t>
  </si>
  <si>
    <t>Percentage of employees receiving training</t>
  </si>
  <si>
    <t>7.7 %</t>
  </si>
  <si>
    <t>71.2 %</t>
  </si>
  <si>
    <t>12.0</t>
  </si>
  <si>
    <t>15.2</t>
  </si>
  <si>
    <t>10.2</t>
  </si>
  <si>
    <t>Occupational health and safety KPIs</t>
  </si>
  <si>
    <t>Number of work-related fatalities</t>
  </si>
  <si>
    <t>in million MWh</t>
  </si>
  <si>
    <t>1.69</t>
  </si>
  <si>
    <t>1.78</t>
  </si>
  <si>
    <t>3.47</t>
  </si>
  <si>
    <t>Total (Scope 1 + 2)</t>
  </si>
  <si>
    <t>1,444</t>
  </si>
  <si>
    <t>in g/t copper output</t>
  </si>
  <si>
    <t>1.0</t>
  </si>
  <si>
    <t>Key figures of Aurubis shares</t>
  </si>
  <si>
    <r>
      <t xml:space="preserve">Year high (close) </t>
    </r>
    <r>
      <rPr>
        <vertAlign val="superscript"/>
        <sz val="12"/>
        <rFont val="Arial"/>
        <family val="2"/>
      </rPr>
      <t>1</t>
    </r>
  </si>
  <si>
    <r>
      <t xml:space="preserve">Year low (close) </t>
    </r>
    <r>
      <rPr>
        <vertAlign val="superscript"/>
        <sz val="12"/>
        <rFont val="Arial"/>
        <family val="2"/>
      </rPr>
      <t>1</t>
    </r>
  </si>
  <si>
    <t>Dividend or recommended dividend</t>
  </si>
  <si>
    <t>Dividend yield</t>
  </si>
  <si>
    <t>Operating earnings per share</t>
  </si>
  <si>
    <t>58.14</t>
  </si>
  <si>
    <t>40.89</t>
  </si>
  <si>
    <t>60.24</t>
  </si>
  <si>
    <t>62.22</t>
  </si>
  <si>
    <t>61.02</t>
  </si>
  <si>
    <t>86.12</t>
  </si>
  <si>
    <t>32.31</t>
  </si>
  <si>
    <t>35.60</t>
  </si>
  <si>
    <t>55.44</t>
  </si>
  <si>
    <t>2,614</t>
  </si>
  <si>
    <t>1,838</t>
  </si>
  <si>
    <t>2,708</t>
  </si>
  <si>
    <t>44,956.70</t>
  </si>
  <si>
    <t>1.30</t>
  </si>
  <si>
    <t>1.25</t>
  </si>
  <si>
    <t>1.55</t>
  </si>
  <si>
    <t>2.2</t>
  </si>
  <si>
    <t>3.1</t>
  </si>
  <si>
    <t>2.6</t>
  </si>
  <si>
    <t>2.5</t>
  </si>
  <si>
    <t>3.73</t>
  </si>
  <si>
    <t>3.08</t>
  </si>
  <si>
    <t>5.87</t>
  </si>
  <si>
    <t>15.59</t>
  </si>
  <si>
    <t>13.28</t>
  </si>
  <si>
    <t>10.26</t>
  </si>
  <si>
    <t>in € million</t>
  </si>
  <si>
    <t>Information on Aurubis shares</t>
  </si>
  <si>
    <t>Security Identification Number</t>
  </si>
  <si>
    <t xml:space="preserve">676650 </t>
  </si>
  <si>
    <t xml:space="preserve">DE 000 67 66 504 </t>
  </si>
  <si>
    <t xml:space="preserve">Stock market segment </t>
  </si>
  <si>
    <t xml:space="preserve">MDAX </t>
  </si>
  <si>
    <t>Stock exchanges</t>
  </si>
  <si>
    <t>Regulated market: Frankfurt am Main and Hamburg; unofficial market: Berlin, Düsseldorf, Hanover, Munich, Stuttgart, Tradegate</t>
  </si>
  <si>
    <t xml:space="preserve">Market segment </t>
  </si>
  <si>
    <t xml:space="preserve">Prime Standard </t>
  </si>
  <si>
    <t xml:space="preserve">Issue price </t>
  </si>
  <si>
    <t xml:space="preserve">€ 12.78 </t>
  </si>
  <si>
    <t xml:space="preserve">Average daily trading volume </t>
  </si>
  <si>
    <t xml:space="preserve">Ticker symbol </t>
  </si>
  <si>
    <t xml:space="preserve">NDA </t>
  </si>
  <si>
    <t xml:space="preserve">Reuters code </t>
  </si>
  <si>
    <t xml:space="preserve">NAFG </t>
  </si>
  <si>
    <t xml:space="preserve">Bloomberg code </t>
  </si>
  <si>
    <t xml:space="preserve">NDA_GR </t>
  </si>
  <si>
    <t>Sites and employees</t>
  </si>
  <si>
    <t>Employees in Europe</t>
  </si>
  <si>
    <t>Employees in the US</t>
  </si>
  <si>
    <t>Total employees</t>
  </si>
  <si>
    <t>US</t>
  </si>
  <si>
    <t>Asia</t>
  </si>
  <si>
    <t>Employees in Asia</t>
  </si>
  <si>
    <t>Europe</t>
  </si>
  <si>
    <t>Consolidated sites</t>
  </si>
  <si>
    <t>Non-consolidated sites and independent sales employees</t>
  </si>
  <si>
    <t>Operating return on capital employed (ROCE)</t>
  </si>
  <si>
    <t>Fixed assets, excluding financial fixed assets</t>
  </si>
  <si>
    <t>Inventories</t>
  </si>
  <si>
    <t>Trade accounts receivable</t>
  </si>
  <si>
    <t>Other receivables and assets</t>
  </si>
  <si>
    <t>– Trade accounts payable</t>
  </si>
  <si>
    <t>– Provisions and other liabilities</t>
  </si>
  <si>
    <t>Capital employed as at the reporting date</t>
  </si>
  <si>
    <t>Earnings before taxes (EBT)</t>
  </si>
  <si>
    <t>Financial result</t>
  </si>
  <si>
    <t>Earnings before interest and taxes (EBIT)</t>
  </si>
  <si>
    <t>Investments accounted for using the equity method</t>
  </si>
  <si>
    <t>Earnings before interest and taxes (EBIT) – adjusted</t>
  </si>
  <si>
    <t>Return on capital employed (operating ROCE)</t>
  </si>
  <si>
    <t>Occupational health and safety</t>
  </si>
  <si>
    <t>Adjustment effects</t>
  </si>
  <si>
    <t>Fixed assets</t>
  </si>
  <si>
    <t>Revenues</t>
  </si>
  <si>
    <t>Changes in inventories of finished goods and work in process</t>
  </si>
  <si>
    <t>Own work capitalized</t>
  </si>
  <si>
    <t>Other operating income</t>
  </si>
  <si>
    <t>Cost of materials</t>
  </si>
  <si>
    <t>Gross profit</t>
  </si>
  <si>
    <t>Personnel expenses</t>
  </si>
  <si>
    <t>Depreciation of property, plant, and equipment and amortization of intangible assets</t>
  </si>
  <si>
    <t>Other operating expenses</t>
  </si>
  <si>
    <t>Operational result (EBIT)</t>
  </si>
  <si>
    <t>Result from investments measured using the equity method</t>
  </si>
  <si>
    <t>Interest income</t>
  </si>
  <si>
    <t>Interest expense</t>
  </si>
  <si>
    <t>Other financial income</t>
  </si>
  <si>
    <t>Other financial expenses</t>
  </si>
  <si>
    <t>Income taxes</t>
  </si>
  <si>
    <t>Breakdown of revenues</t>
  </si>
  <si>
    <t>Germany</t>
  </si>
  <si>
    <t>European Union</t>
  </si>
  <si>
    <t>Rest of Europe</t>
  </si>
  <si>
    <t>Other</t>
  </si>
  <si>
    <t>Changes in inventories/own work capitalized</t>
  </si>
  <si>
    <t>12,429</t>
  </si>
  <si>
    <t>11,897</t>
  </si>
  <si>
    <t>Development of borrowings</t>
  </si>
  <si>
    <t>Non-current bank borrowings</t>
  </si>
  <si>
    <t>Non-current borrowings</t>
  </si>
  <si>
    <t>Current bank borrowings</t>
  </si>
  <si>
    <t>Current borrowings</t>
  </si>
  <si>
    <t>Receivables, etc.</t>
  </si>
  <si>
    <t>Cash and cash equivalents</t>
  </si>
  <si>
    <t>Equity</t>
  </si>
  <si>
    <t>Liabilities</t>
  </si>
  <si>
    <t>Reconciliation of the consolidated statement of financial position</t>
  </si>
  <si>
    <t>ASSETS</t>
  </si>
  <si>
    <t>EQUITY AND LIABILITIES</t>
  </si>
  <si>
    <t>Deferred tax assets</t>
  </si>
  <si>
    <t>Non-current receivables and other assets</t>
  </si>
  <si>
    <t>Current receivables and other assets</t>
  </si>
  <si>
    <t>Assets held for sale</t>
  </si>
  <si>
    <t>2,851</t>
  </si>
  <si>
    <t>2,598</t>
  </si>
  <si>
    <t>Deferred tax liabilities</t>
  </si>
  <si>
    <t>Non-current provisions</t>
  </si>
  <si>
    <t>Non-current liabilities</t>
  </si>
  <si>
    <t>Current provisions</t>
  </si>
  <si>
    <t>Current liabilities</t>
  </si>
  <si>
    <t>Liabilities deriving from assets held for sale</t>
  </si>
  <si>
    <t>5,534</t>
  </si>
  <si>
    <t>4,535</t>
  </si>
  <si>
    <t>Group financial ratios (operating)</t>
  </si>
  <si>
    <t>Interest coverage = EBITDA/net interest</t>
  </si>
  <si>
    <t>Analysis of liquidity and funding</t>
  </si>
  <si>
    <t>Cash inflow from operating activities (net cash flow)</t>
  </si>
  <si>
    <t>Cash outflow from investing activities</t>
  </si>
  <si>
    <t>Interest paid</t>
  </si>
  <si>
    <t>Free cash flow</t>
  </si>
  <si>
    <t>Net change in cash and cash equivalents</t>
  </si>
  <si>
    <t>Operating EBIT</t>
  </si>
  <si>
    <t>Operating EBT</t>
  </si>
  <si>
    <t>Capital expenditure</t>
  </si>
  <si>
    <t>Depreciation and amortization</t>
  </si>
  <si>
    <t>Operating ROCE</t>
  </si>
  <si>
    <t>Capital employed</t>
  </si>
  <si>
    <t>Number of employees (average)</t>
  </si>
  <si>
    <t>Sales volumes of other metals</t>
  </si>
  <si>
    <t>Silver</t>
  </si>
  <si>
    <t>Lead</t>
  </si>
  <si>
    <t>Tin</t>
  </si>
  <si>
    <t>Zinc</t>
  </si>
  <si>
    <t>Platinum group metals (PGMs)</t>
  </si>
  <si>
    <t>Income statement</t>
  </si>
  <si>
    <t>8,200</t>
  </si>
  <si>
    <t>Result from normal business activities (EBT)</t>
  </si>
  <si>
    <t xml:space="preserve">Taxes </t>
  </si>
  <si>
    <t xml:space="preserve">Net income for the year </t>
  </si>
  <si>
    <t>Balance sheet structure of Aurubis AG</t>
  </si>
  <si>
    <t>Provisions and accrued liabilities</t>
  </si>
  <si>
    <t xml:space="preserve">Potential effect on earnings </t>
  </si>
  <si>
    <t>Likelihood</t>
  </si>
  <si>
    <t>high</t>
  </si>
  <si>
    <t xml:space="preserve">medium </t>
  </si>
  <si>
    <t>low</t>
  </si>
  <si>
    <t>unlikely</t>
  </si>
  <si>
    <t>Consolidated Statement of Financial Position Assets (IFRS)</t>
  </si>
  <si>
    <t>Consolidated Statement of Changes in Equity</t>
  </si>
  <si>
    <t>5-Year Overview Aurubis Group (IFRS)</t>
  </si>
  <si>
    <t>Annual General Meeting</t>
  </si>
  <si>
    <t>Results</t>
  </si>
  <si>
    <t>11,694</t>
  </si>
  <si>
    <t>Consolidated net income</t>
  </si>
  <si>
    <t>Net cash flow</t>
  </si>
  <si>
    <t>9.3</t>
  </si>
  <si>
    <t>8.6</t>
  </si>
  <si>
    <t>15.0</t>
  </si>
  <si>
    <t>Consolidated statement of financial position</t>
  </si>
  <si>
    <t>Total assets</t>
  </si>
  <si>
    <t>4,503</t>
  </si>
  <si>
    <t>1,904</t>
  </si>
  <si>
    <t>1,560</t>
  </si>
  <si>
    <t>1,528</t>
  </si>
  <si>
    <t>2,566</t>
  </si>
  <si>
    <t>Aurubis shares</t>
  </si>
  <si>
    <t>Market capitalization</t>
  </si>
  <si>
    <t>Earnings per share</t>
  </si>
  <si>
    <t>5.95</t>
  </si>
  <si>
    <t>4.28</t>
  </si>
  <si>
    <t>6.52</t>
  </si>
  <si>
    <t>Note</t>
  </si>
  <si>
    <t>in € thousand</t>
  </si>
  <si>
    <t>Basic earnings per share (in €)</t>
  </si>
  <si>
    <t>Diluted earnings per share (in €)</t>
  </si>
  <si>
    <t>Items that will be reclassified to profit or loss in the future</t>
  </si>
  <si>
    <t>Measurement at market of cash flow hedges</t>
  </si>
  <si>
    <t>Hedging costs</t>
  </si>
  <si>
    <t>Changes deriving from translation of foreign currencies</t>
  </si>
  <si>
    <t>Items that will not be reclassified to profit or loss</t>
  </si>
  <si>
    <t>Measurement at market of financial investments</t>
  </si>
  <si>
    <t>Remeasurement of the net liability deriving from defined benefit obligations</t>
  </si>
  <si>
    <t>Financial fixed assets accounted for using the equity method – remeasurement of the net liability deriving from defined benefit obligations, after taxes</t>
  </si>
  <si>
    <t>Consolidated total comprehensive income</t>
  </si>
  <si>
    <t>Consolidated total comprehensive income attributable to Aurubis AG shareholders</t>
  </si>
  <si>
    <t>Consolidated total comprehensive income attributable to 
non-controlling interests</t>
  </si>
  <si>
    <t>Intangible assets</t>
  </si>
  <si>
    <t>Property, plant, and equipment</t>
  </si>
  <si>
    <t>Financial fixed assets</t>
  </si>
  <si>
    <t>Investments measured using the equity method</t>
  </si>
  <si>
    <t>Non-current financial assets</t>
  </si>
  <si>
    <t>Other non-current non-financial assets</t>
  </si>
  <si>
    <t>Non-current assets</t>
  </si>
  <si>
    <t xml:space="preserve"> </t>
  </si>
  <si>
    <t>Other current financial assets</t>
  </si>
  <si>
    <t>Other current non-financial assets</t>
  </si>
  <si>
    <t>481,064</t>
  </si>
  <si>
    <t>Current assets</t>
  </si>
  <si>
    <t>Subscribed capital</t>
  </si>
  <si>
    <t>115,089</t>
  </si>
  <si>
    <t>Additional paid-in capital</t>
  </si>
  <si>
    <t>343,032</t>
  </si>
  <si>
    <t>Treasury shares</t>
  </si>
  <si>
    <t>-41,304</t>
  </si>
  <si>
    <t>Generated Group equity</t>
  </si>
  <si>
    <t>2,434,664</t>
  </si>
  <si>
    <t>Accumulated other comprehensive income components</t>
  </si>
  <si>
    <t>Equity attributable to Aurubis AG shareholders</t>
  </si>
  <si>
    <t>2,850,439</t>
  </si>
  <si>
    <t>Non-controlling interests</t>
  </si>
  <si>
    <t>2,850,978</t>
  </si>
  <si>
    <t>Pension provisions and similar obligations</t>
  </si>
  <si>
    <t>Other non-current provisions</t>
  </si>
  <si>
    <t>Other non-current financial liabilities</t>
  </si>
  <si>
    <t>Non-current non-financial liabilities</t>
  </si>
  <si>
    <t>Trade accounts payable</t>
  </si>
  <si>
    <t>Income tax liabilities</t>
  </si>
  <si>
    <t>Other current financial liabilities</t>
  </si>
  <si>
    <t>Other current non-financial liabilities</t>
  </si>
  <si>
    <t>Total equity and liabilities</t>
  </si>
  <si>
    <t>Earnings before taxes</t>
  </si>
  <si>
    <t>Change in allowances on receivables and other assets</t>
  </si>
  <si>
    <t>Change in non-current provisions</t>
  </si>
  <si>
    <t>Net gains/losses on disposal of fixed assets</t>
  </si>
  <si>
    <t>Measurement of derivatives</t>
  </si>
  <si>
    <t>Other non-cash items</t>
  </si>
  <si>
    <t>Expenses and income included in the financial result</t>
  </si>
  <si>
    <t>Income taxes received/paid</t>
  </si>
  <si>
    <t>Gross cash flow</t>
  </si>
  <si>
    <t>Change in receivables and other assets</t>
  </si>
  <si>
    <t>Change in inventories (including measurement effects)</t>
  </si>
  <si>
    <t>Change in current provisions</t>
  </si>
  <si>
    <t>Change in liabilities (excluding financial liabilities)</t>
  </si>
  <si>
    <t>Payments for investments in fixed assets</t>
  </si>
  <si>
    <t>Proceeds from the disposal of fixed assets</t>
  </si>
  <si>
    <t>Interest received</t>
  </si>
  <si>
    <t>Dividends received</t>
  </si>
  <si>
    <t>Proceeds deriving from the take-up of financial liabilities</t>
  </si>
  <si>
    <t>Payments for the redemption of bonds and financial liabilities</t>
  </si>
  <si>
    <t>Acquisition of treasury shares</t>
  </si>
  <si>
    <t>Dividends paid</t>
  </si>
  <si>
    <t>Changes resulting from movements in exchange rates</t>
  </si>
  <si>
    <t>Cash and cash equivalents at beginning of period</t>
  </si>
  <si>
    <t>Cash and cash equivalents at end of period</t>
  </si>
  <si>
    <t>Hedging 
costs</t>
  </si>
  <si>
    <t>Currency translation differences</t>
  </si>
  <si>
    <t>Income 
taxes</t>
  </si>
  <si>
    <t>Total 
equity</t>
  </si>
  <si>
    <t>Consolidated total comprehensive income/loss</t>
  </si>
  <si>
    <t>of which other comprehensive income/loss</t>
  </si>
  <si>
    <t>of which consolidated net income</t>
  </si>
  <si>
    <t>26,198</t>
  </si>
  <si>
    <t>1,572</t>
  </si>
  <si>
    <t>-31,744</t>
  </si>
  <si>
    <t>11,022</t>
  </si>
  <si>
    <t>-8,089</t>
  </si>
  <si>
    <t>Hamburg, headquarters (DE)</t>
  </si>
  <si>
    <t>Production sites</t>
  </si>
  <si>
    <t>Technology Committee</t>
  </si>
  <si>
    <t>Bastian Synagowitz</t>
  </si>
  <si>
    <t>In the event of a premature termination of an Executive Board contract without good cause, a severance payment will be made within the scope of the compensation system. Such payment is limited to two years’ total annual compensation and does not provide compensation for any period longer than the remaining term of the employment contract</t>
  </si>
  <si>
    <t>Responsible supply chain</t>
  </si>
  <si>
    <r>
      <t>CO</t>
    </r>
    <r>
      <rPr>
        <b/>
        <vertAlign val="subscript"/>
        <sz val="16"/>
        <rFont val="Arial"/>
        <family val="2"/>
      </rPr>
      <t xml:space="preserve">2 </t>
    </r>
    <r>
      <rPr>
        <b/>
        <sz val="16"/>
        <rFont val="Arial"/>
        <family val="2"/>
      </rPr>
      <t xml:space="preserve">emissions </t>
    </r>
    <r>
      <rPr>
        <b/>
        <vertAlign val="superscript"/>
        <sz val="16"/>
        <rFont val="Arial"/>
        <family val="2"/>
      </rPr>
      <t>1</t>
    </r>
  </si>
  <si>
    <t xml:space="preserve">International Securities Identification Number (ISIN) </t>
  </si>
  <si>
    <t>Number of meetings attended</t>
  </si>
  <si>
    <t>Percentage of meetings attended</t>
  </si>
  <si>
    <t>100 %</t>
  </si>
  <si>
    <t>Prof. Dr. Karl Friedrich Jakob</t>
  </si>
  <si>
    <t>Dr. Stephan Krümmer</t>
  </si>
  <si>
    <t>Dr. Sandra Reich</t>
  </si>
  <si>
    <t>2 meetings</t>
  </si>
  <si>
    <t>2/2</t>
  </si>
  <si>
    <t>5 meetings</t>
  </si>
  <si>
    <t>Dr. Stephan Krümmer (Chairman)</t>
  </si>
  <si>
    <t>Roland Harings</t>
  </si>
  <si>
    <t>Dr. Heiko Arnold</t>
  </si>
  <si>
    <t>Executive Board member</t>
  </si>
  <si>
    <t>The employment contracts do not include any post-contractual non-compete clauses</t>
  </si>
  <si>
    <t>Change of control</t>
  </si>
  <si>
    <t>There are no promises of payments in the case of the Executive Board’s premature termination of the employment contract resulting from a change of control</t>
  </si>
  <si>
    <t>Maximum compensation</t>
  </si>
  <si>
    <t>2020/21</t>
  </si>
  <si>
    <t>13,398</t>
  </si>
  <si>
    <t>24,939</t>
  </si>
  <si>
    <t>37,894</t>
  </si>
  <si>
    <t>17,536</t>
  </si>
  <si>
    <t>470,240</t>
  </si>
  <si>
    <t>319,763</t>
  </si>
  <si>
    <t>Description</t>
  </si>
  <si>
    <t>Weighting</t>
  </si>
  <si>
    <t>Strategic company development</t>
  </si>
  <si>
    <t>PIP</t>
  </si>
  <si>
    <t>125 %</t>
  </si>
  <si>
    <t>Accident reduction</t>
  </si>
  <si>
    <t>15 %</t>
  </si>
  <si>
    <t>Digitalization</t>
  </si>
  <si>
    <t>Corporate social responsibility</t>
  </si>
  <si>
    <t>Target measurement (total)</t>
  </si>
  <si>
    <t>Dr. Thomas Bünger</t>
  </si>
  <si>
    <t>Rainer Verhoeven</t>
  </si>
  <si>
    <t>3,268.75</t>
  </si>
  <si>
    <t>1,515.68</t>
  </si>
  <si>
    <t>–</t>
  </si>
  <si>
    <t>2,010.28</t>
  </si>
  <si>
    <t>1,783.96</t>
  </si>
  <si>
    <t>2,222.75</t>
  </si>
  <si>
    <t>2,740.53</t>
  </si>
  <si>
    <t>8,000</t>
  </si>
  <si>
    <t>98,000</t>
  </si>
  <si>
    <t>105,500</t>
  </si>
  <si>
    <t>11,000</t>
  </si>
  <si>
    <t>108,500</t>
  </si>
  <si>
    <t>16,000</t>
  </si>
  <si>
    <t>136,000</t>
  </si>
  <si>
    <t>101,000</t>
  </si>
  <si>
    <t>187,000</t>
  </si>
  <si>
    <t>Aurubis Group</t>
  </si>
  <si>
    <t>7,135</t>
  </si>
  <si>
    <t>4,285</t>
  </si>
  <si>
    <t>2,519</t>
  </si>
  <si>
    <t>331</t>
  </si>
  <si>
    <t>14 %</t>
  </si>
  <si>
    <t>86 %</t>
  </si>
  <si>
    <t>Employee turnover in the Aurubis Group as at the reporting date September 30</t>
  </si>
  <si>
    <t>8.4 %</t>
  </si>
  <si>
    <t>Average length of employment in the company (in years)</t>
  </si>
  <si>
    <t>14.0</t>
  </si>
  <si>
    <r>
      <rPr>
        <vertAlign val="superscript"/>
        <sz val="12"/>
        <rFont val="Arial"/>
        <family val="2"/>
      </rPr>
      <t>1</t>
    </r>
    <r>
      <rPr>
        <sz val="12"/>
        <rFont val="Arial"/>
        <family val="2"/>
      </rPr>
      <t xml:space="preserve"> Excluding apprentices.</t>
    </r>
  </si>
  <si>
    <t>71.6 %</t>
  </si>
  <si>
    <t>13.7</t>
  </si>
  <si>
    <t>61.2 %</t>
  </si>
  <si>
    <t>67.0 %</t>
  </si>
  <si>
    <t>58.6 %</t>
  </si>
  <si>
    <t>66.0 %</t>
  </si>
  <si>
    <t>65.5 %</t>
  </si>
  <si>
    <t>68.8 %</t>
  </si>
  <si>
    <r>
      <t xml:space="preserve">Absolute number of accidents (LTI) </t>
    </r>
    <r>
      <rPr>
        <vertAlign val="superscript"/>
        <sz val="12"/>
        <rFont val="Arial"/>
        <family val="2"/>
      </rPr>
      <t>1</t>
    </r>
  </si>
  <si>
    <t>61</t>
  </si>
  <si>
    <r>
      <t xml:space="preserve">LTIFR </t>
    </r>
    <r>
      <rPr>
        <vertAlign val="superscript"/>
        <sz val="12"/>
        <rFont val="Arial"/>
        <family val="2"/>
      </rPr>
      <t>2</t>
    </r>
  </si>
  <si>
    <t>5.4</t>
  </si>
  <si>
    <t>6.0</t>
  </si>
  <si>
    <t>5.9</t>
  </si>
  <si>
    <t>Energy consumption</t>
  </si>
  <si>
    <r>
      <t xml:space="preserve">Primary energy consumption </t>
    </r>
    <r>
      <rPr>
        <vertAlign val="superscript"/>
        <sz val="12"/>
        <rFont val="Arial"/>
        <family val="2"/>
      </rPr>
      <t>2</t>
    </r>
  </si>
  <si>
    <t>1.72</t>
  </si>
  <si>
    <r>
      <t xml:space="preserve">Secondary energy consumption </t>
    </r>
    <r>
      <rPr>
        <vertAlign val="superscript"/>
        <sz val="12"/>
        <rFont val="Arial"/>
        <family val="2"/>
      </rPr>
      <t>3</t>
    </r>
  </si>
  <si>
    <t>2.00</t>
  </si>
  <si>
    <t>Total energy consumption within the 
organization</t>
  </si>
  <si>
    <t>3.72</t>
  </si>
  <si>
    <r>
      <t>in thousand t CO</t>
    </r>
    <r>
      <rPr>
        <vertAlign val="subscript"/>
        <sz val="12"/>
        <rFont val="Arial"/>
        <family val="2"/>
      </rPr>
      <t>2</t>
    </r>
  </si>
  <si>
    <t>Scope 1 
(emissions produced as a direct result of burning fuels in internal facilities)</t>
  </si>
  <si>
    <t>540</t>
  </si>
  <si>
    <t>1,023</t>
  </si>
  <si>
    <t>1,563</t>
  </si>
  <si>
    <t>Dust emissions</t>
  </si>
  <si>
    <r>
      <t xml:space="preserve">Metal emissions to water </t>
    </r>
    <r>
      <rPr>
        <vertAlign val="superscript"/>
        <sz val="12"/>
        <rFont val="Arial"/>
        <family val="2"/>
      </rPr>
      <t>2</t>
    </r>
  </si>
  <si>
    <t>0.8</t>
  </si>
  <si>
    <t>ISO 45001</t>
  </si>
  <si>
    <r>
      <t xml:space="preserve">Lünen (DE) </t>
    </r>
    <r>
      <rPr>
        <vertAlign val="superscript"/>
        <sz val="12"/>
        <rFont val="Arial"/>
        <family val="2"/>
      </rPr>
      <t>1</t>
    </r>
  </si>
  <si>
    <r>
      <t>2019/20</t>
    </r>
    <r>
      <rPr>
        <vertAlign val="superscript"/>
        <sz val="12"/>
        <rFont val="Arial"/>
        <family val="2"/>
      </rPr>
      <t xml:space="preserve"> 2</t>
    </r>
  </si>
  <si>
    <t>65.38</t>
  </si>
  <si>
    <t>87.30</t>
  </si>
  <si>
    <t>54.94</t>
  </si>
  <si>
    <t>2,939</t>
  </si>
  <si>
    <t>1.60</t>
  </si>
  <si>
    <t>Payout ratio</t>
  </si>
  <si>
    <t>Bank of America</t>
  </si>
  <si>
    <t>Aurubis Stolberg 
GmbH &amp; Co. KG</t>
  </si>
  <si>
    <r>
      <t xml:space="preserve">Singapore </t>
    </r>
    <r>
      <rPr>
        <vertAlign val="superscript"/>
        <sz val="12"/>
        <rFont val="Arial"/>
        <family val="2"/>
      </rPr>
      <t>1</t>
    </r>
  </si>
  <si>
    <r>
      <t xml:space="preserve">Bangkok </t>
    </r>
    <r>
      <rPr>
        <vertAlign val="superscript"/>
        <sz val="12"/>
        <rFont val="Arial"/>
        <family val="2"/>
      </rPr>
      <t>1</t>
    </r>
  </si>
  <si>
    <r>
      <t xml:space="preserve">Seoul </t>
    </r>
    <r>
      <rPr>
        <vertAlign val="superscript"/>
        <sz val="12"/>
        <rFont val="Arial"/>
        <family val="2"/>
      </rPr>
      <t>1</t>
    </r>
  </si>
  <si>
    <t>9/30/2021</t>
  </si>
  <si>
    <t>1,770</t>
  </si>
  <si>
    <t>550</t>
  </si>
  <si>
    <t>-1,406</t>
  </si>
  <si>
    <t>353</t>
  </si>
  <si>
    <r>
      <t xml:space="preserve">Absolute number of accidents </t>
    </r>
    <r>
      <rPr>
        <vertAlign val="superscript"/>
        <sz val="12"/>
        <rFont val="Arial"/>
        <family val="2"/>
      </rPr>
      <t>1</t>
    </r>
  </si>
  <si>
    <t>16,300</t>
  </si>
  <si>
    <t>146</t>
  </si>
  <si>
    <t>118</t>
  </si>
  <si>
    <t>32</t>
  </si>
  <si>
    <t>-262</t>
  </si>
  <si>
    <t>-63</t>
  </si>
  <si>
    <t>830</t>
  </si>
  <si>
    <t>825</t>
  </si>
  <si>
    <t>49</t>
  </si>
  <si>
    <t>613</t>
  </si>
  <si>
    <t>-347</t>
  </si>
  <si>
    <t>400</t>
  </si>
  <si>
    <t>445</t>
  </si>
  <si>
    <t>127</t>
  </si>
  <si>
    <t>Total borrowings</t>
  </si>
  <si>
    <t>582</t>
  </si>
  <si>
    <t>42</t>
  </si>
  <si>
    <t>36</t>
  </si>
  <si>
    <t>1,958</t>
  </si>
  <si>
    <t>965</t>
  </si>
  <si>
    <t>6,613</t>
  </si>
  <si>
    <t>3,443</t>
  </si>
  <si>
    <t>443</t>
  </si>
  <si>
    <t>291</t>
  </si>
  <si>
    <t>293</t>
  </si>
  <si>
    <t>67</t>
  </si>
  <si>
    <t>69</t>
  </si>
  <si>
    <t>1,828</t>
  </si>
  <si>
    <t>38</t>
  </si>
  <si>
    <t>1,877</t>
  </si>
  <si>
    <r>
      <t xml:space="preserve">Debt coverage = net cash position </t>
    </r>
    <r>
      <rPr>
        <vertAlign val="superscript"/>
        <sz val="12"/>
        <rFont val="Arial"/>
        <family val="2"/>
      </rPr>
      <t>1</t>
    </r>
    <r>
      <rPr>
        <sz val="12"/>
        <rFont val="Arial"/>
        <family val="2"/>
      </rPr>
      <t>/EBlTDA</t>
    </r>
  </si>
  <si>
    <t>Cash inflow from operating activities 
(net cash flow)</t>
  </si>
  <si>
    <t>812</t>
  </si>
  <si>
    <t>-232</t>
  </si>
  <si>
    <t>-57</t>
  </si>
  <si>
    <t>488</t>
  </si>
  <si>
    <t>485</t>
  </si>
  <si>
    <t>383</t>
  </si>
  <si>
    <t>Operating EBITDA</t>
  </si>
  <si>
    <t>949</t>
  </si>
  <si>
    <t>40,717</t>
  </si>
  <si>
    <t>3,900</t>
  </si>
  <si>
    <t>10,043</t>
  </si>
  <si>
    <t>977</t>
  </si>
  <si>
    <t>8,722</t>
  </si>
  <si>
    <t>11,612</t>
  </si>
  <si>
    <t>-11,129</t>
  </si>
  <si>
    <t>647</t>
  </si>
  <si>
    <t>-297</t>
  </si>
  <si>
    <t>-66</t>
  </si>
  <si>
    <t>-155</t>
  </si>
  <si>
    <t>129</t>
  </si>
  <si>
    <t>-33</t>
  </si>
  <si>
    <t>231</t>
  </si>
  <si>
    <t>Consolidated Income Statement 
for the period from October 1 to September 30 (IFRS)</t>
  </si>
  <si>
    <t>16,299,837</t>
  </si>
  <si>
    <t>146,354</t>
  </si>
  <si>
    <t>31,898</t>
  </si>
  <si>
    <t>72,845</t>
  </si>
  <si>
    <t>-14,637,048</t>
  </si>
  <si>
    <t>1,913,886</t>
  </si>
  <si>
    <t>-554,162</t>
  </si>
  <si>
    <t>-218,962</t>
  </si>
  <si>
    <t>-310,860</t>
  </si>
  <si>
    <t>829,902</t>
  </si>
  <si>
    <t>18,705</t>
  </si>
  <si>
    <t>3,613</t>
  </si>
  <si>
    <t>-18,478</t>
  </si>
  <si>
    <t>-8,454</t>
  </si>
  <si>
    <t>825,295</t>
  </si>
  <si>
    <t>-212,314</t>
  </si>
  <si>
    <t>612,981</t>
  </si>
  <si>
    <t>612,796</t>
  </si>
  <si>
    <t>185</t>
  </si>
  <si>
    <t>14.03</t>
  </si>
  <si>
    <t>Consolidated Statement of Comprehensive Income 
for the period from October 1 to September 30 (IFRS)</t>
  </si>
  <si>
    <t>-13,336</t>
  </si>
  <si>
    <t>-1,411</t>
  </si>
  <si>
    <t>1,690</t>
  </si>
  <si>
    <t>2,511</t>
  </si>
  <si>
    <t>Financial fixed assets accounted for using the equity method – share of other comprehensive income, after taxes</t>
  </si>
  <si>
    <t>3,652</t>
  </si>
  <si>
    <t>27,224</t>
  </si>
  <si>
    <t>49,566</t>
  </si>
  <si>
    <t>-15,255</t>
  </si>
  <si>
    <t>54,648</t>
  </si>
  <si>
    <t>667,629</t>
  </si>
  <si>
    <t>667,442</t>
  </si>
  <si>
    <t>187</t>
  </si>
  <si>
    <t>158,733</t>
  </si>
  <si>
    <t>1,656,927</t>
  </si>
  <si>
    <t>65,405</t>
  </si>
  <si>
    <t>76,644</t>
  </si>
  <si>
    <t>18,076</t>
  </si>
  <si>
    <t>33,878</t>
  </si>
  <si>
    <t>2,937</t>
  </si>
  <si>
    <t>2,012,600</t>
  </si>
  <si>
    <t>2,804,209</t>
  </si>
  <si>
    <t>512,966</t>
  </si>
  <si>
    <t>152,078</t>
  </si>
  <si>
    <t>51,250</t>
  </si>
  <si>
    <t>942,435</t>
  </si>
  <si>
    <t>137,811</t>
  </si>
  <si>
    <t>4,600,749</t>
  </si>
  <si>
    <t>6,613,349</t>
  </si>
  <si>
    <t>-60,248</t>
  </si>
  <si>
    <t>3,025,019</t>
  </si>
  <si>
    <t>19,288</t>
  </si>
  <si>
    <t>3,442,180</t>
  </si>
  <si>
    <t>537</t>
  </si>
  <si>
    <t>3,442,717</t>
  </si>
  <si>
    <t>213,727</t>
  </si>
  <si>
    <t>77,509</t>
  </si>
  <si>
    <t>443,568</t>
  </si>
  <si>
    <t>444,269</t>
  </si>
  <si>
    <t>57,079</t>
  </si>
  <si>
    <t>1,698</t>
  </si>
  <si>
    <t>1,237,850</t>
  </si>
  <si>
    <t>67,068</t>
  </si>
  <si>
    <t>1,386,525</t>
  </si>
  <si>
    <t>24,004</t>
  </si>
  <si>
    <t>137,045</t>
  </si>
  <si>
    <t>220,981</t>
  </si>
  <si>
    <t>59,555</t>
  </si>
  <si>
    <t>37,604</t>
  </si>
  <si>
    <t>1,932,782</t>
  </si>
  <si>
    <t>Consolidated Cash Flow Statement 
for the period from October 1 to September 30 (IFRS)</t>
  </si>
  <si>
    <t>Depreciation and amortization of fixed assets (including impairment losses or their reversals)</t>
  </si>
  <si>
    <t>212,574</t>
  </si>
  <si>
    <t>646</t>
  </si>
  <si>
    <t>8,432</t>
  </si>
  <si>
    <t>-700</t>
  </si>
  <si>
    <t>49,762</t>
  </si>
  <si>
    <t>2,082</t>
  </si>
  <si>
    <t>4,607</t>
  </si>
  <si>
    <t>-88,081</t>
  </si>
  <si>
    <t>1,014,617</t>
  </si>
  <si>
    <t>-90,764</t>
  </si>
  <si>
    <t>-397,417</t>
  </si>
  <si>
    <t>-8,558</t>
  </si>
  <si>
    <t>294,206</t>
  </si>
  <si>
    <t>812,084</t>
  </si>
  <si>
    <t>Payments from the granting of loans to related entities</t>
  </si>
  <si>
    <t>12,329</t>
  </si>
  <si>
    <t>Proceeds from the redemption of loans granted to related entities</t>
  </si>
  <si>
    <t>5,257</t>
  </si>
  <si>
    <t>-232,055</t>
  </si>
  <si>
    <t>26,275</t>
  </si>
  <si>
    <t>-30,524</t>
  </si>
  <si>
    <t>-18,944</t>
  </si>
  <si>
    <t>-15,812</t>
  </si>
  <si>
    <t>-56,946</t>
  </si>
  <si>
    <t>-95,951</t>
  </si>
  <si>
    <t>484,077</t>
  </si>
  <si>
    <t>965,287</t>
  </si>
  <si>
    <t>Less cash and cash equivalents of assets held for sale at end of period</t>
  </si>
  <si>
    <t>-22,852</t>
  </si>
  <si>
    <t>Cash and cash equivalents at end of period (consolidated statement of financial position)</t>
  </si>
  <si>
    <t>Additional 
paid-in capital</t>
  </si>
  <si>
    <t>Balance as at 10/1/2020</t>
  </si>
  <si>
    <t>-56,757</t>
  </si>
  <si>
    <t>-189</t>
  </si>
  <si>
    <t>647,112</t>
  </si>
  <si>
    <t>-7,872</t>
  </si>
  <si>
    <t>699</t>
  </si>
  <si>
    <t>34,317</t>
  </si>
  <si>
    <t>54,646</t>
  </si>
  <si>
    <t>Balance as at 9/30/2021</t>
  </si>
  <si>
    <t>18,326</t>
  </si>
  <si>
    <t>161</t>
  </si>
  <si>
    <t>-4,520</t>
  </si>
  <si>
    <t>12,712</t>
  </si>
  <si>
    <t>-7,390</t>
  </si>
  <si>
    <t>Financial calendar</t>
  </si>
  <si>
    <t>€m</t>
  </si>
  <si>
    <t>1,049</t>
  </si>
  <si>
    <t>256</t>
  </si>
  <si>
    <t>219</t>
  </si>
  <si>
    <r>
      <rPr>
        <vertAlign val="superscript"/>
        <sz val="12"/>
        <rFont val="Arial"/>
        <family val="2"/>
      </rPr>
      <t>1</t>
    </r>
    <r>
      <rPr>
        <sz val="12"/>
        <rFont val="Arial"/>
        <family val="2"/>
      </rPr>
      <t xml:space="preserve"> The documentation of figures within this audit could not be completed due to the cyberattack on our IT systems at the end of October.</t>
    </r>
  </si>
  <si>
    <r>
      <t xml:space="preserve">- </t>
    </r>
    <r>
      <rPr>
        <vertAlign val="superscript"/>
        <sz val="12"/>
        <color rgb="FF0076A7"/>
        <rFont val="Arial"/>
        <family val="2"/>
      </rPr>
      <t>1</t>
    </r>
  </si>
  <si>
    <t xml:space="preserve">White collar </t>
  </si>
  <si>
    <t xml:space="preserve">14.2 </t>
  </si>
  <si>
    <t xml:space="preserve">13.9 </t>
  </si>
  <si>
    <t>Average number of training hours per employee</t>
  </si>
  <si>
    <t>79.1 %</t>
  </si>
  <si>
    <t>8.1 %</t>
  </si>
  <si>
    <t>2021/22</t>
  </si>
  <si>
    <t>Aurubis AG Annual Report 2021/22</t>
  </si>
  <si>
    <t>706,048</t>
  </si>
  <si>
    <t>1,379</t>
  </si>
  <si>
    <t>-260,617</t>
  </si>
  <si>
    <t>-347,168</t>
  </si>
  <si>
    <t>Cash outflow from financing activities</t>
  </si>
  <si>
    <t>-70,063</t>
  </si>
  <si>
    <t>-14,778</t>
  </si>
  <si>
    <t>-302,507</t>
  </si>
  <si>
    <t>40,180</t>
  </si>
  <si>
    <t>-201,265</t>
  </si>
  <si>
    <t>9,050</t>
  </si>
  <si>
    <t>7,192</t>
  </si>
  <si>
    <t>506</t>
  </si>
  <si>
    <t>66,484</t>
  </si>
  <si>
    <t>Proceeds from the disposal of subsidiaries and other business units (net of cash and cash equivalents disposed of)</t>
  </si>
  <si>
    <t>65,525</t>
  </si>
  <si>
    <t>Proceeds from the disposal of equity instruments from financial assets</t>
  </si>
  <si>
    <t>1.845</t>
  </si>
  <si>
    <t>494</t>
  </si>
  <si>
    <t>-10.855</t>
  </si>
  <si>
    <t>-3,469</t>
  </si>
  <si>
    <t>-252.444</t>
  </si>
  <si>
    <t>-347,048</t>
  </si>
  <si>
    <t>287,816</t>
  </si>
  <si>
    <t>306,461</t>
  </si>
  <si>
    <t>827</t>
  </si>
  <si>
    <t>-729,968</t>
  </si>
  <si>
    <t>-147,757</t>
  </si>
  <si>
    <t>858,253</t>
  </si>
  <si>
    <t>-103,752</t>
  </si>
  <si>
    <t>-7,602</t>
  </si>
  <si>
    <t>4,984</t>
  </si>
  <si>
    <t>-176,494</t>
  </si>
  <si>
    <t>-3,499</t>
  </si>
  <si>
    <t>-11,056</t>
  </si>
  <si>
    <t>206</t>
  </si>
  <si>
    <t>220,212</t>
  </si>
  <si>
    <t>935,255</t>
  </si>
  <si>
    <t>12 Months
2020/21</t>
  </si>
  <si>
    <t>12 Months 2021/22</t>
  </si>
  <si>
    <t>7,447,330</t>
  </si>
  <si>
    <t>5,188,213</t>
  </si>
  <si>
    <t>96,061</t>
  </si>
  <si>
    <t>210,561</t>
  </si>
  <si>
    <t>622,621</t>
  </si>
  <si>
    <t>3,552,922</t>
  </si>
  <si>
    <t>2,259,117</t>
  </si>
  <si>
    <t>3,579</t>
  </si>
  <si>
    <t>168,079</t>
  </si>
  <si>
    <t>18,446</t>
  </si>
  <si>
    <t>96,007</t>
  </si>
  <si>
    <t>15,980</t>
  </si>
  <si>
    <t>1,813,611</t>
  </si>
  <si>
    <t>143,415</t>
  </si>
  <si>
    <t>9/30/2022</t>
  </si>
  <si>
    <t>1,333,314</t>
  </si>
  <si>
    <t>450,095</t>
  </si>
  <si>
    <t>Total compensation</t>
  </si>
  <si>
    <t>252,688</t>
  </si>
  <si>
    <t>-</t>
  </si>
  <si>
    <t>2018/19 performance cash plan</t>
  </si>
  <si>
    <t>74</t>
  </si>
  <si>
    <t>331,187</t>
  </si>
  <si>
    <t>2019/20 performance cash plan</t>
  </si>
  <si>
    <t>122,969</t>
  </si>
  <si>
    <t>2018/19 deferred stock</t>
  </si>
  <si>
    <t>118,908</t>
  </si>
  <si>
    <t>2019/20 deferred stock</t>
  </si>
  <si>
    <t>Multiannual variable compensation</t>
  </si>
  <si>
    <t>2020/21 annual bonus</t>
  </si>
  <si>
    <t>2021/22 annual bonus</t>
  </si>
  <si>
    <t>Annual variable compensation</t>
  </si>
  <si>
    <t>Pension contribution</t>
  </si>
  <si>
    <r>
      <t xml:space="preserve">Dr. Thomas Bünger
</t>
    </r>
    <r>
      <rPr>
        <sz val="12"/>
        <rFont val="Arial"/>
        <family val="2"/>
      </rPr>
      <t>Chief Technology Officer
from October 1, 2018,
 to September 30, 2021</t>
    </r>
  </si>
  <si>
    <t>Compensation granted and owed to former Executive Board members in accordance with Section 162 of the German Stock Corporation Act (AktG) in fiscal year 2021/22</t>
  </si>
  <si>
    <t>2,204,393</t>
  </si>
  <si>
    <t>107,730</t>
  </si>
  <si>
    <t>295,634</t>
  </si>
  <si>
    <t>118,398</t>
  </si>
  <si>
    <t>32,331</t>
  </si>
  <si>
    <t>1,582,695</t>
  </si>
  <si>
    <t>67,605</t>
  </si>
  <si>
    <t>984,752</t>
  </si>
  <si>
    <t>5,131</t>
  </si>
  <si>
    <t>11,475</t>
  </si>
  <si>
    <t>209,107</t>
  </si>
  <si>
    <t>638,087</t>
  </si>
  <si>
    <t>63,347</t>
  </si>
  <si>
    <t>57,605</t>
  </si>
  <si>
    <t>4,258,185</t>
  </si>
  <si>
    <t>653</t>
  </si>
  <si>
    <t>4,257,532</t>
  </si>
  <si>
    <t>65,588</t>
  </si>
  <si>
    <t>3,794,071</t>
  </si>
  <si>
    <t>Consolidated Statement of Financial Position Equity and liabilities (IFRS)</t>
  </si>
  <si>
    <t>-18,101</t>
  </si>
  <si>
    <t>36,033</t>
  </si>
  <si>
    <t>1,186</t>
  </si>
  <si>
    <t>-513</t>
  </si>
  <si>
    <t>46,983</t>
  </si>
  <si>
    <t>Balance as at 9/30/2022</t>
  </si>
  <si>
    <t>170,539</t>
  </si>
  <si>
    <t>170,537</t>
  </si>
  <si>
    <t>-10,711</t>
  </si>
  <si>
    <t>23,321</t>
  </si>
  <si>
    <t>17,847</t>
  </si>
  <si>
    <t>-674</t>
  </si>
  <si>
    <t>28,657</t>
  </si>
  <si>
    <t>112,097</t>
  </si>
  <si>
    <t>714,992</t>
  </si>
  <si>
    <t>323</t>
  </si>
  <si>
    <t>714,669</t>
  </si>
  <si>
    <t>885,531</t>
  </si>
  <si>
    <t>325</t>
  </si>
  <si>
    <t>885,206</t>
  </si>
  <si>
    <t>826,766</t>
  </si>
  <si>
    <t>-209</t>
  </si>
  <si>
    <t>-69,854</t>
  </si>
  <si>
    <t>-12,141</t>
  </si>
  <si>
    <t>12,141</t>
  </si>
  <si>
    <t>Sale of financial investments</t>
  </si>
  <si>
    <t>Balance as at 10/1/2021</t>
  </si>
  <si>
    <r>
      <rPr>
        <vertAlign val="superscript"/>
        <sz val="12"/>
        <rFont val="Arial"/>
        <family val="2"/>
      </rPr>
      <t>1</t>
    </r>
    <r>
      <rPr>
        <sz val="12"/>
        <rFont val="Arial"/>
        <family val="2"/>
      </rPr>
      <t xml:space="preserve"> The plant is also certified through WEEELABEX in accordance with the European series of standards EN 50625. The certificate confirms that waste electrical and electronic devices are efficiently treated and disposed of while minimizing environmental impact.
</t>
    </r>
    <r>
      <rPr>
        <vertAlign val="superscript"/>
        <sz val="12"/>
        <rFont val="Arial"/>
        <family val="2"/>
      </rPr>
      <t>2</t>
    </r>
    <r>
      <rPr>
        <sz val="12"/>
        <rFont val="Arial"/>
        <family val="2"/>
      </rPr>
      <t xml:space="preserve"> For the sale of iron silicate granules used to produce blasting abrasive.
</t>
    </r>
    <r>
      <rPr>
        <vertAlign val="superscript"/>
        <sz val="12"/>
        <rFont val="Arial"/>
        <family val="2"/>
      </rPr>
      <t>3</t>
    </r>
    <r>
      <rPr>
        <sz val="12"/>
        <rFont val="Arial"/>
        <family val="2"/>
      </rPr>
      <t xml:space="preserve"> Not majority-owned by Aurubis (50 % stake).
Explanation:
EMAS: system of specifications for environmental management systems and environmental audits
ISO 14001: standard for environmental management systems
ISO 50001: standard for energy management systems
ISO 9001: standard for quality management systems
IATF 16949: standard for quality management systems in the automotive industry, based on ISO 9001
EfbV: Ordinance on Specialized Waste Management Companies (German certificate)
ISO 45001: standard for occupational safety management systems </t>
    </r>
  </si>
  <si>
    <r>
      <t xml:space="preserve">Stolberg, Schwermetall Halbzeugwerk (DE) </t>
    </r>
    <r>
      <rPr>
        <vertAlign val="superscript"/>
        <sz val="12"/>
        <rFont val="Arial"/>
        <family val="2"/>
      </rPr>
      <t>3</t>
    </r>
  </si>
  <si>
    <r>
      <t xml:space="preserve">√ </t>
    </r>
    <r>
      <rPr>
        <vertAlign val="superscript"/>
        <sz val="12"/>
        <color theme="1"/>
        <rFont val="Arial"/>
        <family val="2"/>
      </rPr>
      <t>2</t>
    </r>
  </si>
  <si>
    <t>Buffalo (US)</t>
  </si>
  <si>
    <t>Berango (ES)</t>
  </si>
  <si>
    <t xml:space="preserve">Beerse (BE) </t>
  </si>
  <si>
    <t>The Copper Mark</t>
  </si>
  <si>
    <t>Sites</t>
  </si>
  <si>
    <t>Certifications by site</t>
  </si>
  <si>
    <t>Antitrust law</t>
  </si>
  <si>
    <t>1,422</t>
  </si>
  <si>
    <t>Anti-corruption</t>
  </si>
  <si>
    <t>2019/20–2021/22</t>
  </si>
  <si>
    <t>Compliance and anti-corruption: employees trained the past three years</t>
  </si>
  <si>
    <t>257,928</t>
  </si>
  <si>
    <t>284,931</t>
  </si>
  <si>
    <t>Dr. Michael Landau
until May 31, 2013</t>
  </si>
  <si>
    <t>578,159</t>
  </si>
  <si>
    <t>99,600</t>
  </si>
  <si>
    <t>Dr. Bernd Drouven
until October 1, 2015</t>
  </si>
  <si>
    <t>89,775</t>
  </si>
  <si>
    <t>861,064</t>
  </si>
  <si>
    <t>Erwin Faust
until June 30, 2017</t>
  </si>
  <si>
    <t>Pension payment</t>
  </si>
  <si>
    <t xml:space="preserve">Compensation granted and owed to former Executive Board members in accordance with Section 162 of the German Stock Corporation Act (AktG) in fiscal year 2021/22 </t>
  </si>
  <si>
    <t>16.37</t>
  </si>
  <si>
    <t>Consolidated net income attributable to non-controlling interests</t>
  </si>
  <si>
    <t>Consolidated net income attributable to Aurubis AG shareholders</t>
  </si>
  <si>
    <t>-220,263</t>
  </si>
  <si>
    <t>-1,137</t>
  </si>
  <si>
    <t>250</t>
  </si>
  <si>
    <t>-17,146</t>
  </si>
  <si>
    <t>7,191</t>
  </si>
  <si>
    <t>18,444</t>
  </si>
  <si>
    <t>927,653</t>
  </si>
  <si>
    <t>-322,084</t>
  </si>
  <si>
    <t>-220,306</t>
  </si>
  <si>
    <t>-570,889</t>
  </si>
  <si>
    <t>2,040,932</t>
  </si>
  <si>
    <t>-17,063,419</t>
  </si>
  <si>
    <t>235,410</t>
  </si>
  <si>
    <t>27,042</t>
  </si>
  <si>
    <t>321,377</t>
  </si>
  <si>
    <t>18,520,522</t>
  </si>
  <si>
    <r>
      <rPr>
        <vertAlign val="superscript"/>
        <sz val="12"/>
        <rFont val="Arial"/>
        <family val="2"/>
      </rPr>
      <t>1</t>
    </r>
    <r>
      <rPr>
        <sz val="12"/>
        <rFont val="Arial"/>
        <family val="2"/>
      </rPr>
      <t xml:space="preserve"> The Beerse (Belgium) and Berango (Spain) sites have been included for the entire calendar year since 2020, which explains the increase in energy consumption.
</t>
    </r>
    <r>
      <rPr>
        <vertAlign val="superscript"/>
        <sz val="12"/>
        <rFont val="Arial"/>
        <family val="2"/>
      </rPr>
      <t>2</t>
    </r>
    <r>
      <rPr>
        <sz val="12"/>
        <rFont val="Arial"/>
        <family val="2"/>
      </rPr>
      <t xml:space="preserve"> Including energy consumption for on-site vehicle traffic.
</t>
    </r>
    <r>
      <rPr>
        <vertAlign val="superscript"/>
        <sz val="12"/>
        <rFont val="Arial"/>
        <family val="2"/>
      </rPr>
      <t>3</t>
    </r>
    <r>
      <rPr>
        <sz val="12"/>
        <rFont val="Arial"/>
        <family val="2"/>
      </rPr>
      <t xml:space="preserve"> Including electricity for oxygen generation.</t>
    </r>
  </si>
  <si>
    <t>3.79</t>
  </si>
  <si>
    <t>1.94</t>
  </si>
  <si>
    <t>1.85</t>
  </si>
  <si>
    <r>
      <t xml:space="preserve">2020 </t>
    </r>
    <r>
      <rPr>
        <vertAlign val="superscript"/>
        <sz val="12"/>
        <rFont val="Arial"/>
        <family val="2"/>
      </rPr>
      <t>1</t>
    </r>
  </si>
  <si>
    <t>2021</t>
  </si>
  <si>
    <t>Other comprehensive income/loss</t>
  </si>
  <si>
    <t>841</t>
  </si>
  <si>
    <t>-50,497</t>
  </si>
  <si>
    <t>161,754</t>
  </si>
  <si>
    <t>7,018</t>
  </si>
  <si>
    <t>-7,231</t>
  </si>
  <si>
    <t>18,160</t>
  </si>
  <si>
    <t>10.9</t>
  </si>
  <si>
    <t>14.8</t>
  </si>
  <si>
    <t>74.3</t>
  </si>
  <si>
    <t>Melf Singer
since March 1, 2018</t>
  </si>
  <si>
    <t>Dr. Elke Lossin
since March 1, 2018</t>
  </si>
  <si>
    <t>10.7</t>
  </si>
  <si>
    <t>22.3</t>
  </si>
  <si>
    <t>67.0</t>
  </si>
  <si>
    <t>Jan Koltze
since March 3, 2011</t>
  </si>
  <si>
    <t>111,945</t>
  </si>
  <si>
    <t>24,945</t>
  </si>
  <si>
    <t>Christian Ehrentraut
since May 3, 2019</t>
  </si>
  <si>
    <t>8.2</t>
  </si>
  <si>
    <t>15.3</t>
  </si>
  <si>
    <t>76.5</t>
  </si>
  <si>
    <t>Deniz Filiz Acar
since May 3, 2019</t>
  </si>
  <si>
    <t>6.4</t>
  </si>
  <si>
    <t>13.4</t>
  </si>
  <si>
    <t>80.2</t>
  </si>
  <si>
    <t>Stefan Schmidt
Deputy Chairman of the Supervisory Board
since March 1, 2018</t>
  </si>
  <si>
    <t>Employee representatives</t>
  </si>
  <si>
    <t>Dr. Sandra Reich
since February 28, 2013</t>
  </si>
  <si>
    <t>135,000</t>
  </si>
  <si>
    <t>11.1</t>
  </si>
  <si>
    <t>33.3</t>
  </si>
  <si>
    <t>55.6</t>
  </si>
  <si>
    <t>Dr. Stephan Krümmer
since March 1, 2018</t>
  </si>
  <si>
    <t>119,445</t>
  </si>
  <si>
    <t>10.0</t>
  </si>
  <si>
    <t>27.2</t>
  </si>
  <si>
    <t>32,445</t>
  </si>
  <si>
    <t>62.8</t>
  </si>
  <si>
    <t>Prof. Dr. Karl Friedrich Jakob
since March 1, 2018</t>
  </si>
  <si>
    <t>111,000</t>
  </si>
  <si>
    <t>9.9</t>
  </si>
  <si>
    <t>22.5</t>
  </si>
  <si>
    <t>67.6</t>
  </si>
  <si>
    <t>Gunnar Groebler
since October 1, 2021</t>
  </si>
  <si>
    <t>104,500</t>
  </si>
  <si>
    <t>6.7</t>
  </si>
  <si>
    <t>7,000</t>
  </si>
  <si>
    <t>21.5</t>
  </si>
  <si>
    <t>71.8</t>
  </si>
  <si>
    <t>Andrea Bauer
since June 22, 2018</t>
  </si>
  <si>
    <t>283,000</t>
  </si>
  <si>
    <t>2.8</t>
  </si>
  <si>
    <t>17.7</t>
  </si>
  <si>
    <t>79.5</t>
  </si>
  <si>
    <t>Prof. Dr. Fritz Vahrenholt
Supervisory Board Chairman 
since March 1, 2018</t>
  </si>
  <si>
    <t>Shareholder representatives</t>
  </si>
  <si>
    <t>Fiscal year 2021/22</t>
  </si>
  <si>
    <t>Total 
compensation</t>
  </si>
  <si>
    <t>Attendance fees</t>
  </si>
  <si>
    <t>Compensation for committee
 membership</t>
  </si>
  <si>
    <t>Compensation granted and owed to the Supervisory Board in fiscal year 2021/22 
in accordance with Section 162 of the German Stock Corporation Act (AktG)</t>
  </si>
  <si>
    <r>
      <rPr>
        <vertAlign val="superscript"/>
        <sz val="11"/>
        <rFont val="Arial"/>
        <family val="2"/>
      </rPr>
      <t>1</t>
    </r>
    <r>
      <rPr>
        <sz val="11"/>
        <rFont val="Arial"/>
        <family val="2"/>
      </rPr>
      <t xml:space="preserve"> Dr. Heiko Arnold’s performance cash plan for FY 2019/20 was paid out as a one-time payment since he started during FY 2019/20.</t>
    </r>
  </si>
  <si>
    <t>1,378,892</t>
  </si>
  <si>
    <t>1,481,592</t>
  </si>
  <si>
    <t>979,727</t>
  </si>
  <si>
    <t>1,020,397</t>
  </si>
  <si>
    <t>1,584,537</t>
  </si>
  <si>
    <t>2,147,996</t>
  </si>
  <si>
    <t>136,423</t>
  </si>
  <si>
    <r>
      <t xml:space="preserve">35,025 </t>
    </r>
    <r>
      <rPr>
        <vertAlign val="superscript"/>
        <sz val="12"/>
        <rFont val="Arial"/>
        <family val="2"/>
      </rPr>
      <t>1</t>
    </r>
  </si>
  <si>
    <t>487,040</t>
  </si>
  <si>
    <t>188,905</t>
  </si>
  <si>
    <t>104,476</t>
  </si>
  <si>
    <t>131,476</t>
  </si>
  <si>
    <t>193,347</t>
  </si>
  <si>
    <t>367,040</t>
  </si>
  <si>
    <t>545,600</t>
  </si>
  <si>
    <t>11,889</t>
  </si>
  <si>
    <t>13,357</t>
  </si>
  <si>
    <t>12,009</t>
  </si>
  <si>
    <t>31</t>
  </si>
  <si>
    <t>460,000</t>
  </si>
  <si>
    <t>650,000</t>
  </si>
  <si>
    <r>
      <rPr>
        <b/>
        <sz val="12"/>
        <rFont val="Arial"/>
        <family val="2"/>
      </rPr>
      <t>Rainer Verhoeven</t>
    </r>
    <r>
      <rPr>
        <sz val="12"/>
        <rFont val="Arial"/>
        <family val="2"/>
      </rPr>
      <t xml:space="preserve">
Chief Financial Officer
 since January 1, 2018</t>
    </r>
  </si>
  <si>
    <r>
      <rPr>
        <b/>
        <sz val="12"/>
        <rFont val="Arial"/>
        <family val="2"/>
      </rPr>
      <t>Dr. Heiko Arnold</t>
    </r>
    <r>
      <rPr>
        <sz val="12"/>
        <rFont val="Arial"/>
        <family val="2"/>
      </rPr>
      <t xml:space="preserve">
Operations Officer
 since August 15, 2020</t>
    </r>
  </si>
  <si>
    <r>
      <rPr>
        <b/>
        <sz val="12"/>
        <rFont val="Arial"/>
        <family val="2"/>
      </rPr>
      <t>Roland Harings</t>
    </r>
    <r>
      <rPr>
        <sz val="12"/>
        <rFont val="Arial"/>
        <family val="2"/>
      </rPr>
      <t xml:space="preserve">
Board Board Chairman
Member of the Executive Board
 since May 20, 2019,
 Executive Board Chairman
 since July 1, 2019</t>
    </r>
  </si>
  <si>
    <t>Compensation granted and owed to active Executive Board members in accordance
with Section 162 of the German Stock Corporation Act (AktG) in fiscal year 2021/22</t>
  </si>
  <si>
    <t xml:space="preserve">Acquisition of real estate and exercise of ownership of such real estate </t>
  </si>
  <si>
    <t>7.7 Acquisition and ownership of buildings</t>
  </si>
  <si>
    <t>Construction and civil engineering activities or preparation thereof (transitional activity) 
Aurubis has reviewed the FAQ on Article 8 of the EU Taxonomy Regulation of 02/02/2022 regarding 'enabling' and 'transitional' economic activities and interprets Section 4 as a voluntary guideline. Accordingly, for the current fiscal year, it is reported as a taxonomy-eligible activity without a full review of the technical valuation criteria.</t>
  </si>
  <si>
    <t>7.2 Renovation of existing buildings</t>
  </si>
  <si>
    <t xml:space="preserve">Acquisition, financing, leasing, renting, and operation of vehicles for local and regional public passenger transport and for passenger vehicle transport (company cars) </t>
  </si>
  <si>
    <t>6.3 Public local and regional passenger transport, passenger vehicle transport</t>
  </si>
  <si>
    <t>Construction, expansion and operation of water collection, treatment and supply systems</t>
  </si>
  <si>
    <t>5.1 Construction, expansion and operation of water collection, treatment and supply systems</t>
  </si>
  <si>
    <t>Construction and operation of facilities for the generation of heating/cooling from waste heat</t>
  </si>
  <si>
    <t>4.25 Generation of heating/cooling from waste heat</t>
  </si>
  <si>
    <t>Construction or operation of power generation facilities that generate electricity using photovoltaic technology</t>
  </si>
  <si>
    <t>4.1 Electricity generation using photovoltaic technology</t>
  </si>
  <si>
    <t>Economic activity</t>
  </si>
  <si>
    <t>Economic activities</t>
  </si>
  <si>
    <r>
      <t xml:space="preserve">Reduction in variable compensation if the upper limit is exceeded for a fiscal year
      </t>
    </r>
    <r>
      <rPr>
        <sz val="12"/>
        <color rgb="FF0070C0"/>
        <rFont val="Arial"/>
        <family val="2"/>
      </rPr>
      <t>›</t>
    </r>
    <r>
      <rPr>
        <sz val="12"/>
        <color theme="1"/>
        <rFont val="Arial"/>
        <family val="2"/>
      </rPr>
      <t xml:space="preserve">   Executive Board chairman: € 2,600,000
      </t>
    </r>
    <r>
      <rPr>
        <sz val="12"/>
        <color rgb="FF0070C0"/>
        <rFont val="Arial"/>
        <family val="2"/>
      </rPr>
      <t>›</t>
    </r>
    <r>
      <rPr>
        <sz val="12"/>
        <color theme="1"/>
        <rFont val="Arial"/>
        <family val="2"/>
      </rPr>
      <t xml:space="preserve">   Regular member of the Executive Board: € 1,800,000</t>
    </r>
  </si>
  <si>
    <t>Post-contractual 
non-compete clause</t>
  </si>
  <si>
    <t>Premature termination of Executive Board contract</t>
  </si>
  <si>
    <t>Possibility of a partial or full reduction (malus) or reclamation (clawback) of the variable compensation (annual and multiannual variable compensation) in the case of a compliance offense or errors in the consolidated financial statements</t>
  </si>
  <si>
    <r>
      <t xml:space="preserve">»   </t>
    </r>
    <r>
      <rPr>
        <sz val="12"/>
        <color theme="1"/>
        <rFont val="Arial"/>
        <family val="2"/>
      </rPr>
      <t>Type: performance cash plan</t>
    </r>
    <r>
      <rPr>
        <sz val="12"/>
        <color rgb="FF0C6296"/>
        <rFont val="Arial"/>
        <family val="2"/>
      </rPr>
      <t xml:space="preserve">
»   </t>
    </r>
    <r>
      <rPr>
        <sz val="12"/>
        <color theme="1"/>
        <rFont val="Arial"/>
        <family val="2"/>
      </rPr>
      <t xml:space="preserve">Performance period: 4 years (3 years in the 2017 compensation system)
</t>
    </r>
    <r>
      <rPr>
        <sz val="12"/>
        <color rgb="FF0077A7"/>
        <rFont val="Arial"/>
        <family val="2"/>
      </rPr>
      <t>»</t>
    </r>
    <r>
      <rPr>
        <sz val="12"/>
        <color theme="1"/>
        <rFont val="Arial"/>
        <family val="2"/>
      </rPr>
      <t xml:space="preserve">   Performance criterion: operating ROCE (100 %)
</t>
    </r>
    <r>
      <rPr>
        <sz val="12"/>
        <color rgb="FF0077A7"/>
        <rFont val="Arial"/>
        <family val="2"/>
      </rPr>
      <t>»</t>
    </r>
    <r>
      <rPr>
        <sz val="12"/>
        <color theme="1"/>
        <rFont val="Arial"/>
        <family val="2"/>
      </rPr>
      <t xml:space="preserve">   Cap: 125 % of the target amount
</t>
    </r>
    <r>
      <rPr>
        <sz val="12"/>
        <color rgb="FF0077A7"/>
        <rFont val="Arial"/>
        <family val="2"/>
      </rPr>
      <t>»</t>
    </r>
    <r>
      <rPr>
        <sz val="12"/>
        <color theme="1"/>
        <rFont val="Arial"/>
        <family val="2"/>
      </rPr>
      <t xml:space="preserve">   Payout: in cash at the end of the 4-year performance period</t>
    </r>
  </si>
  <si>
    <r>
      <t xml:space="preserve">»   </t>
    </r>
    <r>
      <rPr>
        <sz val="12"/>
        <color theme="1"/>
        <rFont val="Arial"/>
        <family val="2"/>
      </rPr>
      <t>Type: deferred stock</t>
    </r>
    <r>
      <rPr>
        <sz val="12"/>
        <color rgb="FF0C6296"/>
        <rFont val="Arial"/>
        <family val="2"/>
      </rPr>
      <t xml:space="preserve">
»   </t>
    </r>
    <r>
      <rPr>
        <sz val="12"/>
        <color theme="1"/>
        <rFont val="Arial"/>
        <family val="2"/>
      </rPr>
      <t xml:space="preserve">Vesting period: 3 years (2 years in the 2017 compensation system)
</t>
    </r>
    <r>
      <rPr>
        <sz val="12"/>
        <color rgb="FF0077A7"/>
        <rFont val="Arial"/>
        <family val="2"/>
      </rPr>
      <t>»</t>
    </r>
    <r>
      <rPr>
        <sz val="12"/>
        <color theme="1"/>
        <rFont val="Arial"/>
        <family val="2"/>
      </rPr>
      <t xml:space="preserve">   Cap: 150 % of the starting value
</t>
    </r>
    <r>
      <rPr>
        <sz val="12"/>
        <color rgb="FF0077A7"/>
        <rFont val="Arial"/>
        <family val="2"/>
      </rPr>
      <t>»</t>
    </r>
    <r>
      <rPr>
        <sz val="12"/>
        <color theme="1"/>
        <rFont val="Arial"/>
        <family val="2"/>
      </rPr>
      <t xml:space="preserve">   Payout: in cash at the end of the 3-year vesting period</t>
    </r>
  </si>
  <si>
    <t>Multiannual variable compensation
(30–35 %)</t>
  </si>
  <si>
    <r>
      <rPr>
        <sz val="12"/>
        <color rgb="FF0077A7"/>
        <rFont val="Arial"/>
        <family val="2"/>
      </rPr>
      <t>»</t>
    </r>
    <r>
      <rPr>
        <sz val="12"/>
        <color theme="1"/>
        <rFont val="Arial"/>
        <family val="2"/>
      </rPr>
      <t xml:space="preserve">   Type: annual bonus
</t>
    </r>
    <r>
      <rPr>
        <sz val="12"/>
        <color rgb="FF0077A7"/>
        <rFont val="Arial"/>
        <family val="2"/>
      </rPr>
      <t>»</t>
    </r>
    <r>
      <rPr>
        <sz val="12"/>
        <color theme="1"/>
        <rFont val="Arial"/>
        <family val="2"/>
      </rPr>
      <t xml:space="preserve">   Performance criteria:
      </t>
    </r>
    <r>
      <rPr>
        <sz val="12"/>
        <color rgb="FF0077A7"/>
        <rFont val="Arial"/>
        <family val="2"/>
      </rPr>
      <t>›</t>
    </r>
    <r>
      <rPr>
        <sz val="12"/>
        <color theme="1"/>
        <rFont val="Arial"/>
        <family val="2"/>
      </rPr>
      <t xml:space="preserve">  Operating EBT (60 %)
     </t>
    </r>
    <r>
      <rPr>
        <sz val="12"/>
        <color rgb="FF0077A7"/>
        <rFont val="Arial"/>
        <family val="2"/>
      </rPr>
      <t xml:space="preserve"> ›</t>
    </r>
    <r>
      <rPr>
        <sz val="12"/>
        <color theme="1"/>
        <rFont val="Arial"/>
        <family val="2"/>
      </rPr>
      <t xml:space="preserve">  Individual performance of the Executive Board member  (40 %)
</t>
    </r>
    <r>
      <rPr>
        <sz val="12"/>
        <color rgb="FF0077A7"/>
        <rFont val="Arial"/>
        <family val="2"/>
      </rPr>
      <t>»</t>
    </r>
    <r>
      <rPr>
        <sz val="12"/>
        <color theme="1"/>
        <rFont val="Arial"/>
        <family val="2"/>
      </rPr>
      <t xml:space="preserve">   Payout:
     </t>
    </r>
    <r>
      <rPr>
        <sz val="12"/>
        <color rgb="FF0070C0"/>
        <rFont val="Arial"/>
        <family val="2"/>
      </rPr>
      <t xml:space="preserve"> ›</t>
    </r>
    <r>
      <rPr>
        <sz val="12"/>
        <color theme="1"/>
        <rFont val="Arial"/>
        <family val="2"/>
      </rPr>
      <t xml:space="preserve">   2/3 in cash after the fiscal year has concluded
      </t>
    </r>
    <r>
      <rPr>
        <sz val="12"/>
        <color rgb="FF0070C0"/>
        <rFont val="Arial"/>
        <family val="2"/>
      </rPr>
      <t>›</t>
    </r>
    <r>
      <rPr>
        <sz val="12"/>
        <color theme="1"/>
        <rFont val="Arial"/>
        <family val="2"/>
      </rPr>
      <t xml:space="preserve">   1/3 transferred to deferred stock
</t>
    </r>
    <r>
      <rPr>
        <sz val="12"/>
        <color rgb="FF0070C0"/>
        <rFont val="Arial"/>
        <family val="2"/>
      </rPr>
      <t>»</t>
    </r>
    <r>
      <rPr>
        <sz val="12"/>
        <color theme="1"/>
        <rFont val="Arial"/>
        <family val="2"/>
      </rPr>
      <t xml:space="preserve">   Caps:
      </t>
    </r>
    <r>
      <rPr>
        <sz val="12"/>
        <color rgb="FF0070C0"/>
        <rFont val="Arial"/>
        <family val="2"/>
      </rPr>
      <t>›</t>
    </r>
    <r>
      <rPr>
        <sz val="12"/>
        <color theme="1"/>
        <rFont val="Arial"/>
        <family val="2"/>
      </rPr>
      <t xml:space="preserve">   Executive Board Chairman
           </t>
    </r>
    <r>
      <rPr>
        <sz val="12"/>
        <color rgb="FF0070C0"/>
        <rFont val="Arial"/>
        <family val="2"/>
      </rPr>
      <t xml:space="preserve">› </t>
    </r>
    <r>
      <rPr>
        <sz val="12"/>
        <color theme="1"/>
        <rFont val="Arial"/>
        <family val="2"/>
      </rPr>
      <t xml:space="preserve">  Cap for the 2/3 cash payout in the case of 125 % of the target amount
          </t>
    </r>
    <r>
      <rPr>
        <sz val="12"/>
        <color rgb="FF0070C0"/>
        <rFont val="Arial"/>
        <family val="2"/>
      </rPr>
      <t xml:space="preserve"> ›   </t>
    </r>
    <r>
      <rPr>
        <sz val="12"/>
        <color theme="1"/>
        <rFont val="Arial"/>
        <family val="2"/>
      </rPr>
      <t xml:space="preserve">Cap for the 1/3 transfer to deferred stock in the case of 125 % of the 
               target amount
      </t>
    </r>
    <r>
      <rPr>
        <sz val="12"/>
        <color rgb="FF0070C0"/>
        <rFont val="Arial"/>
        <family val="2"/>
      </rPr>
      <t xml:space="preserve">› </t>
    </r>
    <r>
      <rPr>
        <sz val="12"/>
        <color theme="1"/>
        <rFont val="Arial"/>
        <family val="2"/>
      </rPr>
      <t xml:space="preserve">  Regular member of the Executive Board
          </t>
    </r>
    <r>
      <rPr>
        <sz val="12"/>
        <color rgb="FF0070C0"/>
        <rFont val="Arial"/>
        <family val="2"/>
      </rPr>
      <t xml:space="preserve"> ›</t>
    </r>
    <r>
      <rPr>
        <sz val="12"/>
        <color theme="1"/>
        <rFont val="Arial"/>
        <family val="2"/>
      </rPr>
      <t xml:space="preserve">   Cap for the 2/3 cash payout in the case of 125 % of the target amount
          </t>
    </r>
    <r>
      <rPr>
        <sz val="12"/>
        <color rgb="FF0070C0"/>
        <rFont val="Arial"/>
        <family val="2"/>
      </rPr>
      <t xml:space="preserve"> ›</t>
    </r>
    <r>
      <rPr>
        <sz val="12"/>
        <color theme="1"/>
        <rFont val="Arial"/>
        <family val="2"/>
      </rPr>
      <t xml:space="preserve">   Cap for the 1/3 transfer to deferred stock in the case of 125 % of the 
               target amount
</t>
    </r>
    <r>
      <rPr>
        <sz val="12"/>
        <color rgb="FF0077A7"/>
        <rFont val="Arial"/>
        <family val="2"/>
      </rPr>
      <t>»</t>
    </r>
    <r>
      <rPr>
        <sz val="12"/>
        <color theme="1"/>
        <rFont val="Arial"/>
        <family val="2"/>
      </rPr>
      <t xml:space="preserve">   A discretionary special bonus has not been agreed upon</t>
    </r>
  </si>
  <si>
    <t>Annual variable compensation
(20–25 %)</t>
  </si>
  <si>
    <t>Variable
compensation</t>
  </si>
  <si>
    <r>
      <rPr>
        <sz val="12"/>
        <color rgb="FF0070C0"/>
        <rFont val="Arial"/>
        <family val="2"/>
      </rPr>
      <t>»</t>
    </r>
    <r>
      <rPr>
        <sz val="12"/>
        <color theme="1"/>
        <rFont val="Arial"/>
        <family val="2"/>
      </rPr>
      <t xml:space="preserve">   Insurance premiums
</t>
    </r>
    <r>
      <rPr>
        <sz val="12"/>
        <color rgb="FF0070C0"/>
        <rFont val="Arial"/>
        <family val="2"/>
      </rPr>
      <t>»</t>
    </r>
    <r>
      <rPr>
        <sz val="12"/>
        <color theme="1"/>
        <rFont val="Arial"/>
        <family val="2"/>
      </rPr>
      <t xml:space="preserve">   Use of a company car</t>
    </r>
  </si>
  <si>
    <t>Fringe benefits
(2–5 %)</t>
  </si>
  <si>
    <r>
      <rPr>
        <sz val="12"/>
        <color rgb="FF0077A7"/>
        <rFont val="Arial"/>
        <family val="2"/>
      </rPr>
      <t>»</t>
    </r>
    <r>
      <rPr>
        <sz val="12"/>
        <color theme="1"/>
        <rFont val="Arial"/>
        <family val="2"/>
      </rPr>
      <t xml:space="preserve">   Entitlement to the company pension plan in the form of a pension commitment, financed through a liability insurance policy
</t>
    </r>
    <r>
      <rPr>
        <sz val="12"/>
        <color rgb="FF0575A7"/>
        <rFont val="Arial"/>
        <family val="2"/>
      </rPr>
      <t>»</t>
    </r>
    <r>
      <rPr>
        <sz val="12"/>
        <color theme="1"/>
        <rFont val="Arial"/>
        <family val="2"/>
      </rPr>
      <t xml:space="preserve">   Defined contribution company pension plan in the form of a capital commitment, financed through a liability insurance policy</t>
    </r>
  </si>
  <si>
    <t xml:space="preserve">Pension plans
(10–15 %) </t>
  </si>
  <si>
    <t>Fixed annual basic compensation that is paid out monthly in equal installments</t>
  </si>
  <si>
    <t>Basic compensation
(30–35 %)</t>
  </si>
  <si>
    <t>Fixed 
compensation</t>
  </si>
  <si>
    <t>Fundamentals of the compensation system</t>
  </si>
  <si>
    <t>Malus &amp; clawback</t>
  </si>
  <si>
    <r>
      <rPr>
        <sz val="12"/>
        <color rgb="FF0070C0"/>
        <rFont val="Arial"/>
        <family val="2"/>
      </rPr>
      <t>»</t>
    </r>
    <r>
      <rPr>
        <sz val="12"/>
        <color theme="1"/>
        <rFont val="Arial"/>
        <family val="2"/>
      </rPr>
      <t xml:space="preserve">   Chairman: € 3,300,000
</t>
    </r>
    <r>
      <rPr>
        <sz val="12"/>
        <color rgb="FF0070C0"/>
        <rFont val="Arial"/>
        <family val="2"/>
      </rPr>
      <t>»</t>
    </r>
    <r>
      <rPr>
        <sz val="12"/>
        <color theme="1"/>
        <rFont val="Arial"/>
        <family val="2"/>
      </rPr>
      <t xml:space="preserve">   Regular member: € 2,300,000</t>
    </r>
  </si>
  <si>
    <r>
      <rPr>
        <sz val="12"/>
        <color rgb="FF0070C0"/>
        <rFont val="Arial"/>
        <family val="2"/>
      </rPr>
      <t>»</t>
    </r>
    <r>
      <rPr>
        <sz val="12"/>
        <color theme="1"/>
        <rFont val="Arial"/>
        <family val="2"/>
      </rPr>
      <t xml:space="preserve">   Chairman: € 2,600,000
</t>
    </r>
    <r>
      <rPr>
        <sz val="12"/>
        <color rgb="FF0070C0"/>
        <rFont val="Arial"/>
        <family val="2"/>
      </rPr>
      <t>»</t>
    </r>
    <r>
      <rPr>
        <sz val="12"/>
        <color theme="1"/>
        <rFont val="Arial"/>
        <family val="2"/>
      </rPr>
      <t xml:space="preserve">   Regular member: € 1,800,000</t>
    </r>
  </si>
  <si>
    <t>Maximum compensation in accordance with Section 87a of the German Stock Corporation Act (AktG)</t>
  </si>
  <si>
    <r>
      <t xml:space="preserve">»   </t>
    </r>
    <r>
      <rPr>
        <sz val="12"/>
        <color theme="1"/>
        <rFont val="Arial"/>
        <family val="2"/>
      </rPr>
      <t>Type: performance share plan</t>
    </r>
    <r>
      <rPr>
        <sz val="12"/>
        <color rgb="FF0C6296"/>
        <rFont val="Arial"/>
        <family val="2"/>
      </rPr>
      <t xml:space="preserve">
»   </t>
    </r>
    <r>
      <rPr>
        <sz val="12"/>
        <color theme="1"/>
        <rFont val="Arial"/>
        <family val="2"/>
      </rPr>
      <t xml:space="preserve">Performance period: 
</t>
    </r>
    <r>
      <rPr>
        <sz val="12"/>
        <color rgb="FF0077A7"/>
        <rFont val="Arial"/>
        <family val="2"/>
      </rPr>
      <t>»</t>
    </r>
    <r>
      <rPr>
        <sz val="12"/>
        <color theme="1"/>
        <rFont val="Arial"/>
        <family val="2"/>
      </rPr>
      <t xml:space="preserve">   Performance criterion: 
      </t>
    </r>
    <r>
      <rPr>
        <sz val="12"/>
        <color rgb="FF0177A8"/>
        <rFont val="Arial"/>
        <family val="2"/>
      </rPr>
      <t>›</t>
    </r>
    <r>
      <rPr>
        <sz val="12"/>
        <color theme="1"/>
        <rFont val="Arial"/>
        <family val="2"/>
      </rPr>
      <t xml:space="preserve">   Operating ROCE (50 %)
      </t>
    </r>
    <r>
      <rPr>
        <sz val="12"/>
        <color rgb="FF0177A8"/>
        <rFont val="Arial"/>
        <family val="2"/>
      </rPr>
      <t>›</t>
    </r>
    <r>
      <rPr>
        <sz val="12"/>
        <color theme="1"/>
        <rFont val="Arial"/>
        <family val="2"/>
      </rPr>
      <t xml:space="preserve">   Relative total shareholder return (TSR) vs. 
          MDAX (50 %)
</t>
    </r>
    <r>
      <rPr>
        <sz val="12"/>
        <color rgb="FF0077A7"/>
        <rFont val="Arial"/>
        <family val="2"/>
      </rPr>
      <t>»</t>
    </r>
    <r>
      <rPr>
        <sz val="12"/>
        <color theme="1"/>
        <rFont val="Arial"/>
        <family val="2"/>
      </rPr>
      <t xml:space="preserve">   Cap: 200 % of the target amount
</t>
    </r>
    <r>
      <rPr>
        <sz val="12"/>
        <color rgb="FF0077A7"/>
        <rFont val="Arial"/>
        <family val="2"/>
      </rPr>
      <t>»</t>
    </r>
    <r>
      <rPr>
        <sz val="12"/>
        <color theme="1"/>
        <rFont val="Arial"/>
        <family val="2"/>
      </rPr>
      <t xml:space="preserve">   Payout: in cash at the end of the four-year 
     performance period</t>
    </r>
  </si>
  <si>
    <r>
      <t xml:space="preserve">»   </t>
    </r>
    <r>
      <rPr>
        <sz val="12"/>
        <color theme="1"/>
        <rFont val="Arial"/>
        <family val="2"/>
      </rPr>
      <t>Type: performance cash plan</t>
    </r>
    <r>
      <rPr>
        <sz val="12"/>
        <color rgb="FF0C6296"/>
        <rFont val="Arial"/>
        <family val="2"/>
      </rPr>
      <t xml:space="preserve">
»   </t>
    </r>
    <r>
      <rPr>
        <sz val="12"/>
        <color theme="1"/>
        <rFont val="Arial"/>
        <family val="2"/>
      </rPr>
      <t xml:space="preserve">Performance period:
</t>
    </r>
    <r>
      <rPr>
        <sz val="12"/>
        <color rgb="FF0077A7"/>
        <rFont val="Arial"/>
        <family val="2"/>
      </rPr>
      <t>»</t>
    </r>
    <r>
      <rPr>
        <sz val="12"/>
        <color theme="1"/>
        <rFont val="Arial"/>
        <family val="2"/>
      </rPr>
      <t xml:space="preserve">   Performance criterion:
      </t>
    </r>
    <r>
      <rPr>
        <sz val="12"/>
        <color rgb="FF0177A8"/>
        <rFont val="Arial"/>
        <family val="2"/>
      </rPr>
      <t>›</t>
    </r>
    <r>
      <rPr>
        <sz val="12"/>
        <color theme="1"/>
        <rFont val="Arial"/>
        <family val="2"/>
      </rPr>
      <t xml:space="preserve">   Operating ROCE (100 %)
</t>
    </r>
    <r>
      <rPr>
        <sz val="12"/>
        <color rgb="FF0077A7"/>
        <rFont val="Arial"/>
        <family val="2"/>
      </rPr>
      <t>»</t>
    </r>
    <r>
      <rPr>
        <sz val="12"/>
        <color theme="1"/>
        <rFont val="Arial"/>
        <family val="2"/>
      </rPr>
      <t xml:space="preserve">   Cap: 125 % of the target amount
</t>
    </r>
    <r>
      <rPr>
        <sz val="12"/>
        <color rgb="FF0077A7"/>
        <rFont val="Arial"/>
        <family val="2"/>
      </rPr>
      <t>»</t>
    </r>
    <r>
      <rPr>
        <sz val="12"/>
        <color theme="1"/>
        <rFont val="Arial"/>
        <family val="2"/>
      </rPr>
      <t xml:space="preserve">   Payout: in cash at the end of the four-year 
     performance period</t>
    </r>
  </si>
  <si>
    <r>
      <t xml:space="preserve">»   </t>
    </r>
    <r>
      <rPr>
        <sz val="12"/>
        <color theme="1"/>
        <rFont val="Arial"/>
        <family val="2"/>
      </rPr>
      <t>Type: deferred stock</t>
    </r>
    <r>
      <rPr>
        <sz val="12"/>
        <color rgb="FF0C6296"/>
        <rFont val="Arial"/>
        <family val="2"/>
      </rPr>
      <t xml:space="preserve">
»   </t>
    </r>
    <r>
      <rPr>
        <sz val="12"/>
        <color theme="1"/>
        <rFont val="Arial"/>
        <family val="2"/>
      </rPr>
      <t xml:space="preserve">Vesting period: (three years)
</t>
    </r>
    <r>
      <rPr>
        <sz val="12"/>
        <color rgb="FF0077A7"/>
        <rFont val="Arial"/>
        <family val="2"/>
      </rPr>
      <t>»</t>
    </r>
    <r>
      <rPr>
        <sz val="12"/>
        <color theme="1"/>
        <rFont val="Arial"/>
        <family val="2"/>
      </rPr>
      <t xml:space="preserve">   Cap: 150 % of the starting value
</t>
    </r>
    <r>
      <rPr>
        <sz val="12"/>
        <color rgb="FF0077A7"/>
        <rFont val="Arial"/>
        <family val="2"/>
      </rPr>
      <t>»</t>
    </r>
    <r>
      <rPr>
        <sz val="12"/>
        <color theme="1"/>
        <rFont val="Arial"/>
        <family val="2"/>
      </rPr>
      <t xml:space="preserve">   Payout: in cash at the end of the three-year vesting period</t>
    </r>
  </si>
  <si>
    <r>
      <rPr>
        <sz val="12"/>
        <color rgb="FF0077A7"/>
        <rFont val="Arial"/>
        <family val="2"/>
      </rPr>
      <t>»</t>
    </r>
    <r>
      <rPr>
        <sz val="12"/>
        <color theme="1"/>
        <rFont val="Arial"/>
        <family val="2"/>
      </rPr>
      <t xml:space="preserve">   Type: annual bonus
</t>
    </r>
    <r>
      <rPr>
        <sz val="12"/>
        <color rgb="FF0077A7"/>
        <rFont val="Arial"/>
        <family val="2"/>
      </rPr>
      <t>»</t>
    </r>
    <r>
      <rPr>
        <sz val="12"/>
        <color theme="1"/>
        <rFont val="Arial"/>
        <family val="2"/>
      </rPr>
      <t xml:space="preserve">   Performance criteria:
      </t>
    </r>
    <r>
      <rPr>
        <sz val="12"/>
        <color rgb="FF0077A7"/>
        <rFont val="Arial"/>
        <family val="2"/>
      </rPr>
      <t>›</t>
    </r>
    <r>
      <rPr>
        <sz val="12"/>
        <color theme="1"/>
        <rFont val="Arial"/>
        <family val="2"/>
      </rPr>
      <t xml:space="preserve">   Operating EBT (70 %)
     </t>
    </r>
    <r>
      <rPr>
        <sz val="12"/>
        <color rgb="FF0077A7"/>
        <rFont val="Arial"/>
        <family val="2"/>
      </rPr>
      <t xml:space="preserve"> ›</t>
    </r>
    <r>
      <rPr>
        <sz val="12"/>
        <color theme="1"/>
        <rFont val="Arial"/>
        <family val="2"/>
      </rPr>
      <t xml:space="preserve">   Individual performance of the Executive 
          Board member (20 %)
      </t>
    </r>
    <r>
      <rPr>
        <sz val="12"/>
        <color rgb="FF0177A8"/>
        <rFont val="Arial"/>
        <family val="2"/>
      </rPr>
      <t>›</t>
    </r>
    <r>
      <rPr>
        <sz val="12"/>
        <color theme="1"/>
        <rFont val="Arial"/>
        <family val="2"/>
      </rPr>
      <t xml:space="preserve">   ESG targets (10 %)
</t>
    </r>
    <r>
      <rPr>
        <sz val="12"/>
        <color rgb="FF0077A7"/>
        <rFont val="Arial"/>
        <family val="2"/>
      </rPr>
      <t>»</t>
    </r>
    <r>
      <rPr>
        <sz val="12"/>
        <color theme="1"/>
        <rFont val="Arial"/>
        <family val="2"/>
      </rPr>
      <t xml:space="preserve">   Payout:
     </t>
    </r>
    <r>
      <rPr>
        <sz val="12"/>
        <color rgb="FF0070C0"/>
        <rFont val="Arial"/>
        <family val="2"/>
      </rPr>
      <t xml:space="preserve"> ›</t>
    </r>
    <r>
      <rPr>
        <sz val="12"/>
        <color theme="1"/>
        <rFont val="Arial"/>
        <family val="2"/>
      </rPr>
      <t xml:space="preserve">   In full in cash upon expiry of the fiscal year
</t>
    </r>
    <r>
      <rPr>
        <sz val="12"/>
        <color rgb="FF0070C0"/>
        <rFont val="Arial"/>
        <family val="2"/>
      </rPr>
      <t>»</t>
    </r>
    <r>
      <rPr>
        <sz val="12"/>
        <color theme="1"/>
        <rFont val="Arial"/>
        <family val="2"/>
      </rPr>
      <t xml:space="preserve">   Caps: 150 % of the target amount
</t>
    </r>
    <r>
      <rPr>
        <sz val="12"/>
        <color rgb="FF0077A7"/>
        <rFont val="Arial"/>
        <family val="2"/>
      </rPr>
      <t>»</t>
    </r>
    <r>
      <rPr>
        <sz val="12"/>
        <color theme="1"/>
        <rFont val="Arial"/>
        <family val="2"/>
      </rPr>
      <t xml:space="preserve">   A discretionary special bonus has not been agreed upon</t>
    </r>
  </si>
  <si>
    <r>
      <rPr>
        <sz val="12"/>
        <color rgb="FF0077A7"/>
        <rFont val="Arial"/>
        <family val="2"/>
      </rPr>
      <t>»</t>
    </r>
    <r>
      <rPr>
        <sz val="12"/>
        <color theme="1"/>
        <rFont val="Arial"/>
        <family val="2"/>
      </rPr>
      <t xml:space="preserve">   Type: annual bonus
</t>
    </r>
    <r>
      <rPr>
        <sz val="12"/>
        <color rgb="FF0077A7"/>
        <rFont val="Arial"/>
        <family val="2"/>
      </rPr>
      <t>»</t>
    </r>
    <r>
      <rPr>
        <sz val="12"/>
        <color theme="1"/>
        <rFont val="Arial"/>
        <family val="2"/>
      </rPr>
      <t xml:space="preserve">   Performance criteria:
      </t>
    </r>
    <r>
      <rPr>
        <sz val="12"/>
        <color rgb="FF0077A7"/>
        <rFont val="Arial"/>
        <family val="2"/>
      </rPr>
      <t>›</t>
    </r>
    <r>
      <rPr>
        <sz val="12"/>
        <color theme="1"/>
        <rFont val="Arial"/>
        <family val="2"/>
      </rPr>
      <t xml:space="preserve">   Operating EBT (60 %)
     </t>
    </r>
    <r>
      <rPr>
        <sz val="12"/>
        <color rgb="FF0077A7"/>
        <rFont val="Arial"/>
        <family val="2"/>
      </rPr>
      <t xml:space="preserve"> ›</t>
    </r>
    <r>
      <rPr>
        <sz val="12"/>
        <color theme="1"/>
        <rFont val="Arial"/>
        <family val="2"/>
      </rPr>
      <t xml:space="preserve">   Individual performance of the Executive 
          Board member (40 %)
</t>
    </r>
    <r>
      <rPr>
        <sz val="12"/>
        <color rgb="FF0077A7"/>
        <rFont val="Arial"/>
        <family val="2"/>
      </rPr>
      <t>»</t>
    </r>
    <r>
      <rPr>
        <sz val="12"/>
        <color theme="1"/>
        <rFont val="Arial"/>
        <family val="2"/>
      </rPr>
      <t xml:space="preserve">   Payout:
     </t>
    </r>
    <r>
      <rPr>
        <sz val="12"/>
        <color rgb="FF0070C0"/>
        <rFont val="Arial"/>
        <family val="2"/>
      </rPr>
      <t xml:space="preserve"> ›</t>
    </r>
    <r>
      <rPr>
        <sz val="12"/>
        <color theme="1"/>
        <rFont val="Arial"/>
        <family val="2"/>
      </rPr>
      <t xml:space="preserve">   2/3 in cash after the fiscal year has concluded
      </t>
    </r>
    <r>
      <rPr>
        <sz val="12"/>
        <color rgb="FF0070C0"/>
        <rFont val="Arial"/>
        <family val="2"/>
      </rPr>
      <t>›</t>
    </r>
    <r>
      <rPr>
        <sz val="12"/>
        <color theme="1"/>
        <rFont val="Arial"/>
        <family val="2"/>
      </rPr>
      <t xml:space="preserve">   1/3 transferred to deferred stock
</t>
    </r>
    <r>
      <rPr>
        <sz val="12"/>
        <color rgb="FF0070C0"/>
        <rFont val="Arial"/>
        <family val="2"/>
      </rPr>
      <t>»</t>
    </r>
    <r>
      <rPr>
        <sz val="12"/>
        <color theme="1"/>
        <rFont val="Arial"/>
        <family val="2"/>
      </rPr>
      <t xml:space="preserve">   Caps: 125 % of the target amount
</t>
    </r>
    <r>
      <rPr>
        <sz val="12"/>
        <color rgb="FF0077A7"/>
        <rFont val="Arial"/>
        <family val="2"/>
      </rPr>
      <t>»</t>
    </r>
    <r>
      <rPr>
        <sz val="12"/>
        <color theme="1"/>
        <rFont val="Arial"/>
        <family val="2"/>
      </rPr>
      <t xml:space="preserve">   A discretionary special bonus has not been agreed upon</t>
    </r>
  </si>
  <si>
    <t>Annual variable
compensation
(20–25 %)</t>
  </si>
  <si>
    <t>Variable 
compensation</t>
  </si>
  <si>
    <t>Fringe benefits in the form of benefits in kind, which primarily consist of insurance premiums and company car use and are assessed according to tax guidelines</t>
  </si>
  <si>
    <r>
      <rPr>
        <sz val="12"/>
        <color rgb="FF0077A7"/>
        <rFont val="Arial"/>
        <family val="2"/>
      </rPr>
      <t>»</t>
    </r>
    <r>
      <rPr>
        <sz val="12"/>
        <color theme="1"/>
        <rFont val="Arial"/>
        <family val="2"/>
      </rPr>
      <t xml:space="preserve">   Entitlement to the company pension plan in the form of a pension commitment, financed through a liability
      insurance policy
</t>
    </r>
    <r>
      <rPr>
        <sz val="12"/>
        <color rgb="FF0575A7"/>
        <rFont val="Arial"/>
        <family val="2"/>
      </rPr>
      <t>»</t>
    </r>
    <r>
      <rPr>
        <sz val="12"/>
        <color theme="1"/>
        <rFont val="Arial"/>
        <family val="2"/>
      </rPr>
      <t xml:space="preserve">   Defined contribution company pension plan in the form of a capital commitment</t>
    </r>
  </si>
  <si>
    <t>2023 compensation system</t>
  </si>
  <si>
    <t>2021 compensation system</t>
  </si>
  <si>
    <t>Melf Singer since March 1, 2018</t>
  </si>
  <si>
    <t>Dr. Elke Lossin since March 1, 2018</t>
  </si>
  <si>
    <t>Jan Koltze since March 3, 2011</t>
  </si>
  <si>
    <t>Christian Ehrentraut since May 3, 2019</t>
  </si>
  <si>
    <t>Deniz Filiz Acar since May 3, 2019</t>
  </si>
  <si>
    <t>Stefan Schmidt 
Deputy Chairman of the Supervisory Board 
since March 1, 2018</t>
  </si>
  <si>
    <t>Dr. Sandra Reich since February 28, 2013</t>
  </si>
  <si>
    <t>Dr. Stephan Krümmer since March 1, 2018</t>
  </si>
  <si>
    <t>Prof. Dr. Karl Friedrich Jakob since March 1, 2018</t>
  </si>
  <si>
    <t>Gunnar Groebler since October 1, 2021</t>
  </si>
  <si>
    <t>-100</t>
  </si>
  <si>
    <t>Prof. Dr.-Ing. Heinz Jörg Fuhrmann 
until September 20, 2021</t>
  </si>
  <si>
    <t>Andrea Bauer since June 22, 2018</t>
  </si>
  <si>
    <t>Prof. Dr. Fritz Vahrenholt 
Chairman of the Supervisory Board 
since March 1, 2018</t>
  </si>
  <si>
    <t>Dr. Michael Landau until May 31, 2013</t>
  </si>
  <si>
    <t>-83</t>
  </si>
  <si>
    <t>Dr. Bernd Drouven until October 1, 2015</t>
  </si>
  <si>
    <t>859</t>
  </si>
  <si>
    <t>Erwin Faust until June 30, 2017</t>
  </si>
  <si>
    <t>450,102</t>
  </si>
  <si>
    <t>Dr. Thomas Bünger until September 30, 2021</t>
  </si>
  <si>
    <t>Former members of the Executive Board</t>
  </si>
  <si>
    <t>1,481,599</t>
  </si>
  <si>
    <t>Rainer Verhoeven since January 1, 2018</t>
  </si>
  <si>
    <t>944,702</t>
  </si>
  <si>
    <t>Dr. Heiko Arnold since August 15, 2020</t>
  </si>
  <si>
    <t>2,148,007</t>
  </si>
  <si>
    <t>Roland Harings
Member of the Executive Board 
since May 20, 2019, 
Executive Board Chairman since July 1, 2019</t>
  </si>
  <si>
    <t>Executive Board members active
in fiscal year 2021/22</t>
  </si>
  <si>
    <t>Executive Board members</t>
  </si>
  <si>
    <t>78,432</t>
  </si>
  <si>
    <t>81,231</t>
  </si>
  <si>
    <t>Average compensation for the company's employees</t>
  </si>
  <si>
    <t>Employee compensation</t>
  </si>
  <si>
    <t>532</t>
  </si>
  <si>
    <t>Operating EBT of the Aurubis Group in € million</t>
  </si>
  <si>
    <t>- 46</t>
  </si>
  <si>
    <t>126</t>
  </si>
  <si>
    <t>Net income for the year of Aurubis AG (German Commercial Code) in € million</t>
  </si>
  <si>
    <t>Earnings trend</t>
  </si>
  <si>
    <t>2021/22
 change vs. 2020/21 
in %</t>
  </si>
  <si>
    <t>Compensation
 2020/21 
in €</t>
  </si>
  <si>
    <t>Compensation
 2021/22 
in €</t>
  </si>
  <si>
    <t>Comparative presentation</t>
  </si>
  <si>
    <t>Conciliation and Nomination Committee</t>
  </si>
  <si>
    <t>Prof. Dr. Karl Friedrich Jakob 
(Chairman)</t>
  </si>
  <si>
    <t>80 %</t>
  </si>
  <si>
    <t>4/5</t>
  </si>
  <si>
    <t>60 %</t>
  </si>
  <si>
    <t>3/5</t>
  </si>
  <si>
    <t>Gunnar Groebler</t>
  </si>
  <si>
    <t>50 %</t>
  </si>
  <si>
    <t>1/2</t>
  </si>
  <si>
    <t>Prof. Dr. Fritz Vahrenholt
(Chairman)</t>
  </si>
  <si>
    <t>Personnel/Compensation Committee</t>
  </si>
  <si>
    <t>Stefan Schmidt
(Deputy Chairman)</t>
  </si>
  <si>
    <t>Prof. Dr. Fritz Vahrenholt 
(Chairman)</t>
  </si>
  <si>
    <t xml:space="preserve">      4 scheduled meetings and 
1 extraordinary meeting</t>
  </si>
  <si>
    <t>Supervisory Board</t>
  </si>
  <si>
    <r>
      <rPr>
        <vertAlign val="superscript"/>
        <sz val="12"/>
        <rFont val="Arial"/>
        <family val="2"/>
      </rPr>
      <t>1</t>
    </r>
    <r>
      <rPr>
        <sz val="12"/>
        <rFont val="Arial"/>
        <family val="2"/>
      </rPr>
      <t xml:space="preserve"> Excluding apprentices.
</t>
    </r>
    <r>
      <rPr>
        <vertAlign val="superscript"/>
        <sz val="12"/>
        <rFont val="Arial"/>
        <family val="2"/>
      </rPr>
      <t>2</t>
    </r>
    <r>
      <rPr>
        <sz val="12"/>
        <rFont val="Arial"/>
        <family val="2"/>
      </rPr>
      <t xml:space="preserve"> Prior-year figures adjusted.</t>
    </r>
  </si>
  <si>
    <t>14.5</t>
  </si>
  <si>
    <t xml:space="preserve">14.4 </t>
  </si>
  <si>
    <t>8.6 %</t>
  </si>
  <si>
    <t>9.5 %</t>
  </si>
  <si>
    <r>
      <t xml:space="preserve">Turnover rate </t>
    </r>
    <r>
      <rPr>
        <vertAlign val="superscript"/>
        <sz val="12"/>
        <rFont val="Arial"/>
        <family val="2"/>
      </rPr>
      <t>1, 2</t>
    </r>
  </si>
  <si>
    <t>2,567</t>
  </si>
  <si>
    <t>4,018</t>
  </si>
  <si>
    <t xml:space="preserve">13 % </t>
  </si>
  <si>
    <t>6,913</t>
  </si>
  <si>
    <t>Maxime Kogge</t>
  </si>
  <si>
    <t>Oddo BHF</t>
  </si>
  <si>
    <t>Stefan Augustin</t>
  </si>
  <si>
    <t>Sylvain Brunet</t>
  </si>
  <si>
    <t>Deutsche Bank</t>
  </si>
  <si>
    <t>Jason Fairclough</t>
  </si>
  <si>
    <t>David Varga</t>
  </si>
  <si>
    <t>Bankhaus Metzler 
(since June 2022)</t>
  </si>
  <si>
    <t>Analyst coverage 2021/22</t>
  </si>
  <si>
    <t>48</t>
  </si>
  <si>
    <t>IFRS balance sheet structure of the Group</t>
  </si>
  <si>
    <t>125.0</t>
  </si>
  <si>
    <t>100.0</t>
  </si>
  <si>
    <t>62.5</t>
  </si>
  <si>
    <t>Target achievement in %</t>
  </si>
  <si>
    <t>212</t>
  </si>
  <si>
    <t>EBT in € million</t>
  </si>
  <si>
    <t>Actual value</t>
  </si>
  <si>
    <t>Maximal value</t>
  </si>
  <si>
    <t>Target</t>
  </si>
  <si>
    <t>Minimum
value</t>
  </si>
  <si>
    <t>2021/22 annual bonus – achievement of operating earnings before taxes (EBT) target</t>
  </si>
  <si>
    <t>2020/21 annual bonus – achievement of operating earnings before taxes (EBT) target</t>
  </si>
  <si>
    <t>183,520</t>
  </si>
  <si>
    <t>550,560</t>
  </si>
  <si>
    <t>444,000</t>
  </si>
  <si>
    <t>124.0 %</t>
  </si>
  <si>
    <t>122.5 %</t>
  </si>
  <si>
    <t>40.0 %</t>
  </si>
  <si>
    <t>125.0 %</t>
  </si>
  <si>
    <t>60.0 %</t>
  </si>
  <si>
    <t>272,800</t>
  </si>
  <si>
    <t>818,400</t>
  </si>
  <si>
    <t>660,000</t>
  </si>
  <si>
    <t>of which transferred to deferred stock in €</t>
  </si>
  <si>
    <t>Annual 
bonus in €</t>
  </si>
  <si>
    <t>Target achievement (total)</t>
  </si>
  <si>
    <t>Target achievement</t>
  </si>
  <si>
    <t>Target amount
 in €</t>
  </si>
  <si>
    <t>Individual performance</t>
  </si>
  <si>
    <t>2021/22 annual bonus – overall target achievement</t>
  </si>
  <si>
    <t>7.5 %</t>
  </si>
  <si>
    <t>Copper Mark roll-out</t>
  </si>
  <si>
    <t>Implementation of digital strategy</t>
  </si>
  <si>
    <t>Employee development in line with requirements</t>
  </si>
  <si>
    <t>30 %</t>
  </si>
  <si>
    <t>Successful implementation of strategy</t>
  </si>
  <si>
    <t>2021/22 annual bonus – achievement of individual performance target</t>
  </si>
  <si>
    <t>2,534</t>
  </si>
  <si>
    <t>2,446</t>
  </si>
  <si>
    <t>2,249</t>
  </si>
  <si>
    <t>&gt;50 years</t>
  </si>
  <si>
    <t>3,385</t>
  </si>
  <si>
    <t>3,412</t>
  </si>
  <si>
    <t>3,381</t>
  </si>
  <si>
    <t>30–50 years</t>
  </si>
  <si>
    <t>998</t>
  </si>
  <si>
    <t>946</t>
  </si>
  <si>
    <t>955</t>
  </si>
  <si>
    <t>&lt;30 years</t>
  </si>
  <si>
    <t>Rounded figures.</t>
  </si>
  <si>
    <t>3,102.62</t>
  </si>
  <si>
    <t>4,612.00</t>
  </si>
  <si>
    <t>59.15</t>
  </si>
  <si>
    <t>Number of virtual
 shares</t>
  </si>
  <si>
    <t>Starting
share
 price 
in €</t>
  </si>
  <si>
    <t>Deferred stock 
in €</t>
  </si>
  <si>
    <t>2021/22 deferred stock – allotment</t>
  </si>
  <si>
    <t>706</t>
  </si>
  <si>
    <t>Cash and cash equivalents 
as at the reporting date</t>
  </si>
  <si>
    <t>-260</t>
  </si>
  <si>
    <t>Proceeds and payments
from financial liabilities</t>
  </si>
  <si>
    <t>-70</t>
  </si>
  <si>
    <t>Dividends payed</t>
  </si>
  <si>
    <t>-15</t>
  </si>
  <si>
    <t>-201</t>
  </si>
  <si>
    <t>288</t>
  </si>
  <si>
    <t>12 Months</t>
  </si>
  <si>
    <t>272,000</t>
  </si>
  <si>
    <t>121.8 %</t>
  </si>
  <si>
    <t>100.0 %</t>
  </si>
  <si>
    <t>400,000</t>
  </si>
  <si>
    <t>Payout amount 
in €</t>
  </si>
  <si>
    <t>Target
amount 
in €</t>
  </si>
  <si>
    <t>2019/20 performance cash plan – overall target achievement</t>
  </si>
  <si>
    <t>132,298</t>
  </si>
  <si>
    <t>119,652</t>
  </si>
  <si>
    <t>59.52</t>
  </si>
  <si>
    <t>194,556</t>
  </si>
  <si>
    <t>Payout
amount 
in €</t>
  </si>
  <si>
    <t>Final 
share price 
in €</t>
  </si>
  <si>
    <t>Starting
share price 
in €</t>
  </si>
  <si>
    <t>Deferred
 stock 
in €</t>
  </si>
  <si>
    <t>92.9</t>
  </si>
  <si>
    <t>50.0</t>
  </si>
  <si>
    <t>11.15</t>
  </si>
  <si>
    <t>Minimum value</t>
  </si>
  <si>
    <t>2018/19 performance cash plan – level of operating ROCE target achievement</t>
  </si>
  <si>
    <t>121.8</t>
  </si>
  <si>
    <t>14.6</t>
  </si>
  <si>
    <t>2019/20 performance cash plan – level of operating ROCE target achievement</t>
  </si>
  <si>
    <r>
      <rPr>
        <vertAlign val="superscript"/>
        <sz val="11"/>
        <rFont val="Arial"/>
        <family val="2"/>
      </rPr>
      <t>1</t>
    </r>
    <r>
      <rPr>
        <sz val="11"/>
        <rFont val="Arial"/>
        <family val="2"/>
      </rPr>
      <t xml:space="preserve"> pro rata, since joined during the year. </t>
    </r>
  </si>
  <si>
    <r>
      <t xml:space="preserve">136,423 </t>
    </r>
    <r>
      <rPr>
        <vertAlign val="superscript"/>
        <sz val="12"/>
        <color rgb="FF0076A7"/>
        <rFont val="Arial"/>
        <family val="2"/>
      </rPr>
      <t>1</t>
    </r>
  </si>
  <si>
    <t>92.9 %</t>
  </si>
  <si>
    <t>2018/19 performance cash plan – overall target achievement</t>
  </si>
  <si>
    <t>111,485</t>
  </si>
  <si>
    <t>72,571</t>
  </si>
  <si>
    <t>68.93</t>
  </si>
  <si>
    <t>40.68</t>
  </si>
  <si>
    <t>61,658</t>
  </si>
  <si>
    <t>Final
share price 
in €</t>
  </si>
  <si>
    <t>Number 
of virtual
 shares</t>
  </si>
  <si>
    <r>
      <rPr>
        <vertAlign val="superscript"/>
        <sz val="12"/>
        <rFont val="Arial"/>
        <family val="2"/>
      </rPr>
      <t xml:space="preserve">1 </t>
    </r>
    <r>
      <rPr>
        <sz val="12"/>
        <rFont val="Arial"/>
        <family val="2"/>
      </rPr>
      <t xml:space="preserve">The data, in so far at it refers to the consolidated income statement, relates to continued activities. 
</t>
    </r>
    <r>
      <rPr>
        <vertAlign val="superscript"/>
        <sz val="12"/>
        <rFont val="Arial"/>
        <family val="2"/>
      </rPr>
      <t>2</t>
    </r>
    <r>
      <rPr>
        <sz val="12"/>
        <rFont val="Arial"/>
        <family val="2"/>
      </rPr>
      <t xml:space="preserve"> Explanations concerning how the “operating” values were derived are available in the section Financial performance, assets, liabilities, and financial position of Aurubis AG.
</t>
    </r>
    <r>
      <rPr>
        <vertAlign val="superscript"/>
        <sz val="12"/>
        <rFont val="Arial"/>
        <family val="2"/>
      </rPr>
      <t>3</t>
    </r>
    <r>
      <rPr>
        <sz val="12"/>
        <rFont val="Arial"/>
        <family val="2"/>
      </rPr>
      <t xml:space="preserve"> Corporate control parameter.
</t>
    </r>
    <r>
      <rPr>
        <vertAlign val="superscript"/>
        <sz val="12"/>
        <rFont val="Arial"/>
        <family val="2"/>
      </rPr>
      <t>4</t>
    </r>
    <r>
      <rPr>
        <sz val="12"/>
        <rFont val="Arial"/>
        <family val="2"/>
      </rPr>
      <t xml:space="preserve"> The 2021/22 figure represents the proposed dividend.</t>
    </r>
  </si>
  <si>
    <t>1.80</t>
  </si>
  <si>
    <t>6.51</t>
  </si>
  <si>
    <t>9.91</t>
  </si>
  <si>
    <t>2,427</t>
  </si>
  <si>
    <t>4,258</t>
  </si>
  <si>
    <t>220</t>
  </si>
  <si>
    <t>2,069</t>
  </si>
  <si>
    <t>7,447</t>
  </si>
  <si>
    <t>16.6</t>
  </si>
  <si>
    <t>19.0</t>
  </si>
  <si>
    <t>362</t>
  </si>
  <si>
    <t>284</t>
  </si>
  <si>
    <t>433</t>
  </si>
  <si>
    <t>715</t>
  </si>
  <si>
    <t>381</t>
  </si>
  <si>
    <t>935</t>
  </si>
  <si>
    <t>394</t>
  </si>
  <si>
    <t>533</t>
  </si>
  <si>
    <t>928</t>
  </si>
  <si>
    <t>593</t>
  </si>
  <si>
    <t>753</t>
  </si>
  <si>
    <t>1,148</t>
  </si>
  <si>
    <t>18,521</t>
  </si>
  <si>
    <t xml:space="preserve">10 </t>
  </si>
  <si>
    <t>Group total</t>
  </si>
  <si>
    <t>327</t>
  </si>
  <si>
    <t>Current liabilities under finance lease</t>
  </si>
  <si>
    <t>106</t>
  </si>
  <si>
    <t>209</t>
  </si>
  <si>
    <t>Non-current liabilities under finance lease</t>
  </si>
  <si>
    <t>66</t>
  </si>
  <si>
    <t>75</t>
  </si>
  <si>
    <t>77</t>
  </si>
  <si>
    <t>80</t>
  </si>
  <si>
    <t>Prof. Dr.-Ing. Heinz Jörg Fuhrmann
until September 30, 2021</t>
  </si>
  <si>
    <t>71</t>
  </si>
  <si>
    <t>79</t>
  </si>
  <si>
    <t>Fiscal year 2020/21</t>
  </si>
  <si>
    <t>Compensation granted and owed to the Supervisory Board in fiscal year 2020/21 in accordance with Section 162 of the German Stock Corporation Act (AktG)</t>
  </si>
  <si>
    <t>Annual Report 2022/23</t>
  </si>
  <si>
    <t>12/6/2023</t>
  </si>
  <si>
    <t>Quarterly Report on the First 9 Months 2022/23</t>
  </si>
  <si>
    <t>8/7/2023</t>
  </si>
  <si>
    <t>Interim Report on the First 6 Months 2022/23</t>
  </si>
  <si>
    <t>5/11/2023</t>
  </si>
  <si>
    <t>2/16/2023</t>
  </si>
  <si>
    <t>Quarterly Report on the First 3 Months 2022/23</t>
  </si>
  <si>
    <t>2/6/2023</t>
  </si>
  <si>
    <t xml:space="preserve">134,939 shares in Xetra trading  </t>
  </si>
  <si>
    <r>
      <rPr>
        <vertAlign val="superscript"/>
        <sz val="12"/>
        <rFont val="Arial"/>
        <family val="2"/>
      </rPr>
      <t>1</t>
    </r>
    <r>
      <rPr>
        <sz val="12"/>
        <rFont val="Arial"/>
        <family val="2"/>
      </rPr>
      <t xml:space="preserve"> Prior-year figures have been adjusted.</t>
    </r>
  </si>
  <si>
    <t>5,166</t>
  </si>
  <si>
    <t>5,080</t>
  </si>
  <si>
    <t>1,759</t>
  </si>
  <si>
    <t>2,128</t>
  </si>
  <si>
    <t xml:space="preserve">Capital Employed </t>
  </si>
  <si>
    <t>11.2 %</t>
  </si>
  <si>
    <t>18.7 %</t>
  </si>
  <si>
    <t xml:space="preserve">Operating ROCE </t>
  </si>
  <si>
    <t>390</t>
  </si>
  <si>
    <t>184</t>
  </si>
  <si>
    <t>388</t>
  </si>
  <si>
    <t>-132</t>
  </si>
  <si>
    <t>-136</t>
  </si>
  <si>
    <t>524</t>
  </si>
  <si>
    <t>16,273</t>
  </si>
  <si>
    <t>18,570</t>
  </si>
  <si>
    <t>Total revenues</t>
  </si>
  <si>
    <r>
      <t xml:space="preserve">2020/21 operating </t>
    </r>
    <r>
      <rPr>
        <vertAlign val="superscript"/>
        <sz val="12"/>
        <rFont val="Arial"/>
        <family val="2"/>
      </rPr>
      <t>1</t>
    </r>
  </si>
  <si>
    <t>2021/22 operating</t>
  </si>
  <si>
    <t>Key figures Custom Smelting &amp; Products segment</t>
  </si>
  <si>
    <r>
      <rPr>
        <vertAlign val="superscript"/>
        <sz val="12"/>
        <rFont val="Arial"/>
        <family val="2"/>
      </rPr>
      <t>1</t>
    </r>
    <r>
      <rPr>
        <sz val="12"/>
        <rFont val="Arial"/>
        <family val="2"/>
      </rPr>
      <t xml:space="preserve"> (-) Assets/ (+) Liabilities 
Prior-year figures have been adjusted.</t>
    </r>
  </si>
  <si>
    <t>39.9</t>
  </si>
  <si>
    <t>75.7</t>
  </si>
  <si>
    <t>-0.6</t>
  </si>
  <si>
    <t>-0.5</t>
  </si>
  <si>
    <r>
      <rPr>
        <vertAlign val="superscript"/>
        <sz val="12"/>
        <rFont val="Arial"/>
        <family val="2"/>
      </rPr>
      <t>1</t>
    </r>
    <r>
      <rPr>
        <sz val="12"/>
        <rFont val="Arial"/>
        <family val="2"/>
      </rPr>
      <t xml:space="preserve"> Including the Beerse (Belgium) and Berango (Spain) sites starting June 1, 2020. Excluding Cablo Metall-Recycling und Handel GmbH, Ferbellin, starting June 1, 2021 (which, since June 1, 2021, has belonged to the joint venture Cablo GmbH with the recycling company TSR Recycling GmbH &amp; Co. KG, in which Aurubis holds a 40 % stake) and excluding Schwermetall Halzeugwerk GmbH &amp; Co. KG.Starting August 1, 2022, excluding the sold sites Zutphen (Netherlands), Birmingham (United Kingdom), Dolný Kubín (Slovakia), and Mortara (Italy).
</t>
    </r>
    <r>
      <rPr>
        <vertAlign val="superscript"/>
        <sz val="12"/>
        <rFont val="Arial"/>
        <family val="2"/>
      </rPr>
      <t xml:space="preserve">2 </t>
    </r>
    <r>
      <rPr>
        <sz val="12"/>
        <rFont val="Arial"/>
        <family val="2"/>
      </rPr>
      <t xml:space="preserve">Beerse (Belgium) and Berango (Spain) sites included for the entire fiscal year starting 2020/21 so that KPIs can be compared. 
</t>
    </r>
    <r>
      <rPr>
        <vertAlign val="superscript"/>
        <sz val="12"/>
        <rFont val="Arial"/>
        <family val="2"/>
      </rPr>
      <t>3</t>
    </r>
    <r>
      <rPr>
        <sz val="12"/>
        <rFont val="Arial"/>
        <family val="2"/>
      </rPr>
      <t xml:space="preserve"> Data from previous years adjusted to reflect susequent reporting.</t>
    </r>
  </si>
  <si>
    <r>
      <t xml:space="preserve">5.1 </t>
    </r>
    <r>
      <rPr>
        <vertAlign val="superscript"/>
        <sz val="12"/>
        <rFont val="Arial"/>
        <family val="2"/>
      </rPr>
      <t>3</t>
    </r>
  </si>
  <si>
    <t>3.2</t>
  </si>
  <si>
    <r>
      <t xml:space="preserve">55 </t>
    </r>
    <r>
      <rPr>
        <vertAlign val="superscript"/>
        <sz val="12"/>
        <rFont val="Arial"/>
        <family val="2"/>
      </rPr>
      <t>3</t>
    </r>
  </si>
  <si>
    <r>
      <rPr>
        <vertAlign val="superscript"/>
        <sz val="12"/>
        <rFont val="Arial"/>
        <family val="2"/>
      </rPr>
      <t>1</t>
    </r>
    <r>
      <rPr>
        <sz val="12"/>
        <rFont val="Arial"/>
        <family val="2"/>
      </rPr>
      <t xml:space="preserve"> Not material within the meaning of the German Commercial Code (HGB), but for Aurubis.</t>
    </r>
  </si>
  <si>
    <t>/</t>
  </si>
  <si>
    <t>Product safety</t>
  </si>
  <si>
    <t>Another material aspect</t>
  </si>
  <si>
    <t>Governance and ethics, Responsible supply chain</t>
  </si>
  <si>
    <t xml:space="preserve">Corruption and anti-competitive behavior </t>
  </si>
  <si>
    <t>Human rights and labor and social standards</t>
  </si>
  <si>
    <r>
      <t xml:space="preserve">Social engagement </t>
    </r>
    <r>
      <rPr>
        <vertAlign val="superscript"/>
        <sz val="12"/>
        <rFont val="Arial"/>
        <family val="2"/>
      </rPr>
      <t>1</t>
    </r>
  </si>
  <si>
    <t>Governance and ethics</t>
  </si>
  <si>
    <t>Work in associations and political lobbying</t>
  </si>
  <si>
    <t>Products for a sustainable transformation</t>
  </si>
  <si>
    <t xml:space="preserve">Efficient use of raw materials in production </t>
  </si>
  <si>
    <t>Land use, biodiversity protection and nature reserves</t>
  </si>
  <si>
    <t>Environmental protection, Responsible supply chain</t>
  </si>
  <si>
    <t xml:space="preserve">Water use and withdrawal </t>
  </si>
  <si>
    <t xml:space="preserve">Waste handling </t>
  </si>
  <si>
    <t xml:space="preserve">Maintaining air, water, and soil quality </t>
  </si>
  <si>
    <t>Energy and climate, Responsible supply chain</t>
  </si>
  <si>
    <t xml:space="preserve">Renewable energy </t>
  </si>
  <si>
    <t>Energy use and CO₂ emissions</t>
  </si>
  <si>
    <t>Health protection and occupational safety, Responsible supply chain</t>
  </si>
  <si>
    <t xml:space="preserve">Health and occupational safety </t>
  </si>
  <si>
    <t xml:space="preserve">Training and education </t>
  </si>
  <si>
    <t xml:space="preserve">Workplace flexibility and sustainable working conditions </t>
  </si>
  <si>
    <t>Diversity and equal opportunity</t>
  </si>
  <si>
    <t>Employer-related matters</t>
  </si>
  <si>
    <t>Sustainability action areas</t>
  </si>
  <si>
    <t>Material topic</t>
  </si>
  <si>
    <t>Requirements under the German Commercial Code</t>
  </si>
  <si>
    <t>Overview of material topics in the NFR</t>
  </si>
  <si>
    <r>
      <t>Prior-year figures adjusted.</t>
    </r>
    <r>
      <rPr>
        <vertAlign val="superscript"/>
        <sz val="11"/>
        <color theme="1"/>
        <rFont val="Arial"/>
        <family val="2"/>
      </rPr>
      <t xml:space="preserve">
1 </t>
    </r>
    <r>
      <rPr>
        <sz val="11"/>
        <color theme="1"/>
        <rFont val="Arial"/>
        <family val="2"/>
      </rPr>
      <t xml:space="preserve">Xetra disclosures. 
</t>
    </r>
    <r>
      <rPr>
        <vertAlign val="superscript"/>
        <sz val="11"/>
        <color theme="1"/>
        <rFont val="Arial"/>
        <family val="2"/>
      </rPr>
      <t xml:space="preserve">2 </t>
    </r>
    <r>
      <rPr>
        <sz val="11"/>
        <color theme="1"/>
        <rFont val="Arial"/>
        <family val="2"/>
      </rPr>
      <t>For an explanation of the derivation of the “operating” values, please see the Combined Management Report of Aurubis AG.</t>
    </r>
  </si>
  <si>
    <t>10.04</t>
  </si>
  <si>
    <t>5.45</t>
  </si>
  <si>
    <t>Operating price/earnings ratio as of fiscal year-end</t>
  </si>
  <si>
    <t>3.3</t>
  </si>
  <si>
    <t>in thousand units</t>
  </si>
  <si>
    <t>Number of shares as of fiscal year-end</t>
  </si>
  <si>
    <r>
      <t xml:space="preserve">Market capitalization as of fiscal year-end </t>
    </r>
    <r>
      <rPr>
        <vertAlign val="superscript"/>
        <sz val="12"/>
        <rFont val="Arial"/>
        <family val="2"/>
      </rPr>
      <t>1</t>
    </r>
  </si>
  <si>
    <t>53.00</t>
  </si>
  <si>
    <t>116.30</t>
  </si>
  <si>
    <t>53.98</t>
  </si>
  <si>
    <r>
      <t xml:space="preserve">Closing price as of fiscal year-end </t>
    </r>
    <r>
      <rPr>
        <vertAlign val="superscript"/>
        <sz val="12"/>
        <rFont val="Arial"/>
        <family val="2"/>
      </rPr>
      <t>1</t>
    </r>
  </si>
  <si>
    <r>
      <t>2020/21</t>
    </r>
    <r>
      <rPr>
        <vertAlign val="superscript"/>
        <sz val="12"/>
        <rFont val="Arial"/>
        <family val="2"/>
      </rPr>
      <t xml:space="preserve"> 2</t>
    </r>
  </si>
  <si>
    <r>
      <t>2021/22</t>
    </r>
    <r>
      <rPr>
        <b/>
        <vertAlign val="superscript"/>
        <sz val="12"/>
        <color rgb="FF0076A7"/>
        <rFont val="Arial"/>
        <family val="2"/>
      </rPr>
      <t xml:space="preserve"> 2</t>
    </r>
  </si>
  <si>
    <t>174</t>
  </si>
  <si>
    <t>-45</t>
  </si>
  <si>
    <t>-68</t>
  </si>
  <si>
    <t>580</t>
  </si>
  <si>
    <t>-12,748</t>
  </si>
  <si>
    <t>93</t>
  </si>
  <si>
    <t>13,164</t>
  </si>
  <si>
    <t>379</t>
  </si>
  <si>
    <t xml:space="preserve">Net financial position </t>
  </si>
  <si>
    <t>Net financial position of the Group</t>
  </si>
  <si>
    <r>
      <rPr>
        <vertAlign val="superscript"/>
        <sz val="12"/>
        <rFont val="Arial"/>
        <family val="2"/>
      </rPr>
      <t>1</t>
    </r>
    <r>
      <rPr>
        <sz val="12"/>
        <rFont val="Arial"/>
        <family val="2"/>
      </rPr>
      <t xml:space="preserve"> Aurubis reports its CO₂ emissions using the methods of the “EU Emissions Trading System (EU ETS): The Monitoring and Reporting Regulation (MRR) – General Guidance for Installations” and “The Greenhouse Gas Protocol: A Corporate Accounting and Reporting Standard (Revised Edition).” Emissions from diesel vehicles in accordance with the emissions trading system are not included. However, they make up a very small percentage compared to other sources. Scope 2 emissions are reported here according to the market-based method. For the CDP we report Scope 2 emissions according to both the market-based and the location-based methods 
</t>
    </r>
    <r>
      <rPr>
        <vertAlign val="superscript"/>
        <sz val="12"/>
        <rFont val="Arial"/>
        <family val="2"/>
      </rPr>
      <t>2</t>
    </r>
    <r>
      <rPr>
        <sz val="12"/>
        <rFont val="Arial"/>
        <family val="2"/>
      </rPr>
      <t xml:space="preserve"> Scope 1 and 2 emissions rose slightly compared to the previous year. This is largely due to the increase in productivity and the increased energy consumption in connection with this.
</t>
    </r>
    <r>
      <rPr>
        <vertAlign val="superscript"/>
        <sz val="12"/>
        <rFont val="Arial"/>
        <family val="2"/>
      </rPr>
      <t>3</t>
    </r>
    <r>
      <rPr>
        <sz val="12"/>
        <rFont val="Arial"/>
        <family val="2"/>
      </rPr>
      <t xml:space="preserve"> The Beerse (Belgium) and Berango (Spain) sites have been included for the entire calendar year since 2020, which explains the increase in emissions. 
</t>
    </r>
    <r>
      <rPr>
        <vertAlign val="superscript"/>
        <sz val="12"/>
        <rFont val="Arial"/>
        <family val="2"/>
      </rPr>
      <t>4</t>
    </r>
    <r>
      <rPr>
        <sz val="12"/>
        <rFont val="Arial"/>
        <family val="2"/>
      </rPr>
      <t xml:space="preserve"> The previous year's figure was adjusted due to the recalculation in order to
establish comparability.</t>
    </r>
  </si>
  <si>
    <r>
      <t xml:space="preserve">6,219 </t>
    </r>
    <r>
      <rPr>
        <b/>
        <vertAlign val="superscript"/>
        <sz val="12"/>
        <rFont val="Arial"/>
        <family val="2"/>
      </rPr>
      <t>4</t>
    </r>
  </si>
  <si>
    <r>
      <t xml:space="preserve">5,940 </t>
    </r>
    <r>
      <rPr>
        <b/>
        <vertAlign val="superscript"/>
        <sz val="12"/>
        <rFont val="Arial"/>
        <family val="2"/>
      </rPr>
      <t>4</t>
    </r>
  </si>
  <si>
    <t>6,181</t>
  </si>
  <si>
    <r>
      <t xml:space="preserve">Scope 3 
</t>
    </r>
    <r>
      <rPr>
        <sz val="12"/>
        <rFont val="Arial"/>
        <family val="2"/>
      </rPr>
      <t>(other indirect emissions)</t>
    </r>
  </si>
  <si>
    <t>1,605</t>
  </si>
  <si>
    <t>1,047</t>
  </si>
  <si>
    <t>Scope 2
(emissions related to purchased energy, e.g., electricity)</t>
  </si>
  <si>
    <t>559</t>
  </si>
  <si>
    <r>
      <t xml:space="preserve">2020 </t>
    </r>
    <r>
      <rPr>
        <vertAlign val="superscript"/>
        <sz val="12"/>
        <rFont val="Arial"/>
        <family val="2"/>
      </rPr>
      <t>3</t>
    </r>
  </si>
  <si>
    <r>
      <t xml:space="preserve">2021 </t>
    </r>
    <r>
      <rPr>
        <b/>
        <vertAlign val="superscript"/>
        <sz val="12"/>
        <color rgb="FF0076A7"/>
        <rFont val="Arial"/>
        <family val="2"/>
      </rPr>
      <t>2</t>
    </r>
  </si>
  <si>
    <t>Prior-year figures have been adjusted.</t>
  </si>
  <si>
    <t>1,686</t>
  </si>
  <si>
    <t>1,660</t>
  </si>
  <si>
    <t>728</t>
  </si>
  <si>
    <t>796</t>
  </si>
  <si>
    <t>35.4 %</t>
  </si>
  <si>
    <t>25.7 %</t>
  </si>
  <si>
    <t>153</t>
  </si>
  <si>
    <t>205</t>
  </si>
  <si>
    <t>260</t>
  </si>
  <si>
    <t>-81</t>
  </si>
  <si>
    <t>287</t>
  </si>
  <si>
    <t>5,128</t>
  </si>
  <si>
    <t>5,960</t>
  </si>
  <si>
    <t>2020/21
operating</t>
  </si>
  <si>
    <t>Key figures Multimetal Recycling segment</t>
  </si>
  <si>
    <t>16.6 %</t>
  </si>
  <si>
    <t>19.0 %</t>
  </si>
  <si>
    <t>401</t>
  </si>
  <si>
    <t>543</t>
  </si>
  <si>
    <t>2,441</t>
  </si>
  <si>
    <t>2,866</t>
  </si>
  <si>
    <t>-593</t>
  </si>
  <si>
    <t>-755</t>
  </si>
  <si>
    <t>-1,583</t>
  </si>
  <si>
    <t>242</t>
  </si>
  <si>
    <t>361</t>
  </si>
  <si>
    <t>623</t>
  </si>
  <si>
    <t>2,202</t>
  </si>
  <si>
    <t>2,019</t>
  </si>
  <si>
    <t>405</t>
  </si>
  <si>
    <r>
      <rPr>
        <vertAlign val="superscript"/>
        <sz val="12"/>
        <rFont val="Arial"/>
        <family val="2"/>
      </rPr>
      <t>1</t>
    </r>
    <r>
      <rPr>
        <sz val="12"/>
        <rFont val="Arial"/>
        <family val="2"/>
      </rPr>
      <t xml:space="preserve"> Absolute number of accidents including the Beerse (Belgium) and Berango (Spain) sites starting June 1, 2020. Excluding Cablo Metall-Recycling und Handel GmbH, Fehrbellin, starting June 1, 2021 (which, since June 1, 2021, has belonged to the joint venture Cablo GmbH together with the recycling company TSR Recycling GmbH &amp; Co. KG; Aurubis holds a 40 % stake in Cablo GmbH). Starting August 1, 2022, excluding the sold sites Zutphen (Netherlands), Birmingham (United Kingdom), Dolný Kubín (Slovakia), and Mortara (Italy).
</t>
    </r>
    <r>
      <rPr>
        <vertAlign val="superscript"/>
        <sz val="12"/>
        <rFont val="Arial"/>
        <family val="2"/>
      </rPr>
      <t>2</t>
    </r>
    <r>
      <rPr>
        <sz val="12"/>
        <rFont val="Arial"/>
        <family val="2"/>
      </rPr>
      <t xml:space="preserve"> LTIFR: Beerse (Belgium) and Berango (Spain) sites included for the entire FY starting FY 2020/21 so that key performance indicators can be compared.
</t>
    </r>
    <r>
      <rPr>
        <vertAlign val="superscript"/>
        <sz val="12"/>
        <rFont val="Arial"/>
        <family val="2"/>
      </rPr>
      <t>3</t>
    </r>
    <r>
      <rPr>
        <sz val="12"/>
        <rFont val="Arial"/>
        <family val="2"/>
      </rPr>
      <t xml:space="preserve"> Data from previous years adjusted to reflect subsequent reporting.</t>
    </r>
  </si>
  <si>
    <t>Number of work-related fatalities of third parties at our sites</t>
  </si>
  <si>
    <t xml:space="preserve">5.4 </t>
  </si>
  <si>
    <t>5.1 ³</t>
  </si>
  <si>
    <t xml:space="preserve">51 </t>
  </si>
  <si>
    <t>55 ³</t>
  </si>
  <si>
    <t>9,514</t>
  </si>
  <si>
    <t>867</t>
  </si>
  <si>
    <t>Base metals</t>
  </si>
  <si>
    <t>18,243</t>
  </si>
  <si>
    <t>13,917</t>
  </si>
  <si>
    <t>9,340</t>
  </si>
  <si>
    <t>3,863</t>
  </si>
  <si>
    <t>44,016</t>
  </si>
  <si>
    <t>911</t>
  </si>
  <si>
    <r>
      <rPr>
        <vertAlign val="superscript"/>
        <sz val="12"/>
        <rFont val="Arial"/>
        <family val="2"/>
      </rPr>
      <t>1</t>
    </r>
    <r>
      <rPr>
        <sz val="12"/>
        <rFont val="Arial"/>
        <family val="2"/>
      </rPr>
      <t xml:space="preserve"> Agency/independent sales employees. </t>
    </r>
  </si>
  <si>
    <r>
      <t xml:space="preserve">Tokio </t>
    </r>
    <r>
      <rPr>
        <vertAlign val="superscript"/>
        <sz val="12"/>
        <rFont val="Arial"/>
        <family val="2"/>
      </rPr>
      <t>1</t>
    </r>
  </si>
  <si>
    <r>
      <t>Peking</t>
    </r>
    <r>
      <rPr>
        <vertAlign val="superscript"/>
        <sz val="12"/>
        <rFont val="Arial"/>
        <family val="2"/>
      </rPr>
      <t xml:space="preserve"> 1</t>
    </r>
  </si>
  <si>
    <t>Västerås</t>
  </si>
  <si>
    <t>Malmö</t>
  </si>
  <si>
    <t>Aurubis Rus LLC.</t>
  </si>
  <si>
    <t>The KPIs relate to permanent and temporary employment arrangements as at the reporting date of September 30, 2022. Excluding at-equity consolidated companies. Sites with no employees are not listed.</t>
  </si>
  <si>
    <t>Aurubis Richmond LLP</t>
  </si>
  <si>
    <t>Augusta</t>
  </si>
  <si>
    <t>6,382</t>
  </si>
  <si>
    <t>Aurubis Beerse NV</t>
  </si>
  <si>
    <t>Metz</t>
  </si>
  <si>
    <t>Edinburgh</t>
  </si>
  <si>
    <t>Aurubis Berango 
S. L. U.</t>
  </si>
  <si>
    <t>Aurubis Olen NV/SA</t>
  </si>
  <si>
    <t>Group Representative Office</t>
  </si>
  <si>
    <t>2,588</t>
  </si>
  <si>
    <t>Aurubis AG headquarters</t>
  </si>
  <si>
    <t>252,872</t>
  </si>
  <si>
    <t>360,270</t>
  </si>
  <si>
    <t>18,211,969</t>
  </si>
  <si>
    <t>90</t>
  </si>
  <si>
    <t>325,149</t>
  </si>
  <si>
    <t>Non-taxonomy-eligible economic activities</t>
  </si>
  <si>
    <t>35,121</t>
  </si>
  <si>
    <t>Taxonomy-eligible economic activities</t>
  </si>
  <si>
    <t>EUT OpEx</t>
  </si>
  <si>
    <t>EUT CapEx</t>
  </si>
  <si>
    <t>EUT revenues</t>
  </si>
  <si>
    <t>Overview of KPIs pursuant to the EU taxonomy (EUT)</t>
  </si>
  <si>
    <t>Prior year figures have been adjusted. 
Explanations concerning the presentation and adjustment effects can be found in the section Financial performance, assets, liabilities, and financial position of the Aurubis Group.</t>
  </si>
  <si>
    <t>5,470</t>
  </si>
  <si>
    <t>-1,143</t>
  </si>
  <si>
    <t>5,926</t>
  </si>
  <si>
    <t>-1,521</t>
  </si>
  <si>
    <t>1,854</t>
  </si>
  <si>
    <t>2,108</t>
  </si>
  <si>
    <t>-29</t>
  </si>
  <si>
    <t>2,137</t>
  </si>
  <si>
    <t>68</t>
  </si>
  <si>
    <t>447</t>
  </si>
  <si>
    <t>-5</t>
  </si>
  <si>
    <t>225</t>
  </si>
  <si>
    <t>-310</t>
  </si>
  <si>
    <t>207</t>
  </si>
  <si>
    <t>-431</t>
  </si>
  <si>
    <t>638</t>
  </si>
  <si>
    <t>Deferred taxes</t>
  </si>
  <si>
    <t>2,674</t>
  </si>
  <si>
    <t>-769</t>
  </si>
  <si>
    <t>3,202</t>
  </si>
  <si>
    <t>-1,056</t>
  </si>
  <si>
    <t xml:space="preserve">5,470 </t>
  </si>
  <si>
    <t xml:space="preserve">-1,143 </t>
  </si>
  <si>
    <t xml:space="preserve">0 </t>
  </si>
  <si>
    <t xml:space="preserve">6,613 </t>
  </si>
  <si>
    <t xml:space="preserve">5,926 </t>
  </si>
  <si>
    <t xml:space="preserve">-1,521 </t>
  </si>
  <si>
    <t xml:space="preserve">7,447 </t>
  </si>
  <si>
    <t xml:space="preserve">-138 </t>
  </si>
  <si>
    <t xml:space="preserve">138 </t>
  </si>
  <si>
    <t xml:space="preserve">965 </t>
  </si>
  <si>
    <t xml:space="preserve">23 </t>
  </si>
  <si>
    <t xml:space="preserve">942 </t>
  </si>
  <si>
    <t xml:space="preserve">706 </t>
  </si>
  <si>
    <t xml:space="preserve">749 </t>
  </si>
  <si>
    <t xml:space="preserve">-11 </t>
  </si>
  <si>
    <t xml:space="preserve">44 </t>
  </si>
  <si>
    <t xml:space="preserve">716 </t>
  </si>
  <si>
    <t xml:space="preserve">906 </t>
  </si>
  <si>
    <t xml:space="preserve">-23 </t>
  </si>
  <si>
    <t xml:space="preserve">929 </t>
  </si>
  <si>
    <t xml:space="preserve">1,770 </t>
  </si>
  <si>
    <t xml:space="preserve">-1,096 </t>
  </si>
  <si>
    <t xml:space="preserve">62 </t>
  </si>
  <si>
    <t xml:space="preserve">2,804 </t>
  </si>
  <si>
    <t xml:space="preserve">2,202 </t>
  </si>
  <si>
    <t xml:space="preserve">-1,351 </t>
  </si>
  <si>
    <t xml:space="preserve">3,553 </t>
  </si>
  <si>
    <t xml:space="preserve">24 </t>
  </si>
  <si>
    <t xml:space="preserve">-13 </t>
  </si>
  <si>
    <t xml:space="preserve">37 </t>
  </si>
  <si>
    <t xml:space="preserve">58 </t>
  </si>
  <si>
    <t xml:space="preserve">-114 </t>
  </si>
  <si>
    <t xml:space="preserve">172 </t>
  </si>
  <si>
    <t xml:space="preserve">19 </t>
  </si>
  <si>
    <t xml:space="preserve">1 </t>
  </si>
  <si>
    <t xml:space="preserve">18 </t>
  </si>
  <si>
    <t xml:space="preserve">1,943 </t>
  </si>
  <si>
    <t xml:space="preserve">-24 </t>
  </si>
  <si>
    <t xml:space="preserve">9 </t>
  </si>
  <si>
    <t xml:space="preserve">1,958 </t>
  </si>
  <si>
    <t xml:space="preserve">2,035 </t>
  </si>
  <si>
    <t xml:space="preserve">-34 </t>
  </si>
  <si>
    <t xml:space="preserve">2,069 </t>
  </si>
  <si>
    <t>operating</t>
  </si>
  <si>
    <t xml:space="preserve">	9/30/2022</t>
  </si>
  <si>
    <t>Prior-year figures have been adjusted. 
Explanations concerning the presentation and adjustment effects can be found in the section Financial performance, assets, liabilities, and financial position of the Aurubis Group.</t>
  </si>
  <si>
    <t xml:space="preserve">284 </t>
  </si>
  <si>
    <t xml:space="preserve">-329 </t>
  </si>
  <si>
    <t xml:space="preserve">613 </t>
  </si>
  <si>
    <t xml:space="preserve">433 </t>
  </si>
  <si>
    <t xml:space="preserve">-282 </t>
  </si>
  <si>
    <t xml:space="preserve">715 </t>
  </si>
  <si>
    <t xml:space="preserve">-97 </t>
  </si>
  <si>
    <t xml:space="preserve">115 </t>
  </si>
  <si>
    <t xml:space="preserve">-212 </t>
  </si>
  <si>
    <t xml:space="preserve">-99 </t>
  </si>
  <si>
    <t xml:space="preserve">121 </t>
  </si>
  <si>
    <t xml:space="preserve">-220 </t>
  </si>
  <si>
    <t xml:space="preserve">381 </t>
  </si>
  <si>
    <t xml:space="preserve">-444 </t>
  </si>
  <si>
    <t xml:space="preserve">825 </t>
  </si>
  <si>
    <t xml:space="preserve">532 </t>
  </si>
  <si>
    <t xml:space="preserve">-403 </t>
  </si>
  <si>
    <t xml:space="preserve">935 </t>
  </si>
  <si>
    <t xml:space="preserve">-9 </t>
  </si>
  <si>
    <t xml:space="preserve">-1 </t>
  </si>
  <si>
    <t xml:space="preserve">-18 </t>
  </si>
  <si>
    <t xml:space="preserve">-17 </t>
  </si>
  <si>
    <t xml:space="preserve">4 </t>
  </si>
  <si>
    <t xml:space="preserve">7 </t>
  </si>
  <si>
    <t xml:space="preserve">-8 </t>
  </si>
  <si>
    <t xml:space="preserve">394 </t>
  </si>
  <si>
    <t xml:space="preserve">-436 </t>
  </si>
  <si>
    <t xml:space="preserve">830 </t>
  </si>
  <si>
    <t xml:space="preserve">533 </t>
  </si>
  <si>
    <t xml:space="preserve">-394 </t>
  </si>
  <si>
    <t xml:space="preserve">927 </t>
  </si>
  <si>
    <t xml:space="preserve">-311 </t>
  </si>
  <si>
    <t xml:space="preserve">-323 </t>
  </si>
  <si>
    <t xml:space="preserve">-199 </t>
  </si>
  <si>
    <t xml:space="preserve">20 </t>
  </si>
  <si>
    <t xml:space="preserve">-219 </t>
  </si>
  <si>
    <t xml:space="preserve">-554 </t>
  </si>
  <si>
    <t xml:space="preserve">-571 </t>
  </si>
  <si>
    <t xml:space="preserve">1,458 </t>
  </si>
  <si>
    <t xml:space="preserve">-456 </t>
  </si>
  <si>
    <t xml:space="preserve">1,914 </t>
  </si>
  <si>
    <t xml:space="preserve">1,647 </t>
  </si>
  <si>
    <t xml:space="preserve">2,041 </t>
  </si>
  <si>
    <t xml:space="preserve">-14,871 </t>
  </si>
  <si>
    <t xml:space="preserve">-234 </t>
  </si>
  <si>
    <t xml:space="preserve">-14,637 </t>
  </si>
  <si>
    <t xml:space="preserve">-17,377 </t>
  </si>
  <si>
    <t xml:space="preserve">-314 </t>
  </si>
  <si>
    <t xml:space="preserve">-17,063 </t>
  </si>
  <si>
    <t xml:space="preserve">73 </t>
  </si>
  <si>
    <t xml:space="preserve">246 </t>
  </si>
  <si>
    <t xml:space="preserve">11 </t>
  </si>
  <si>
    <t xml:space="preserve">235 </t>
  </si>
  <si>
    <t xml:space="preserve">32 </t>
  </si>
  <si>
    <t xml:space="preserve">27 </t>
  </si>
  <si>
    <t xml:space="preserve">-76 </t>
  </si>
  <si>
    <t xml:space="preserve">-222 </t>
  </si>
  <si>
    <t xml:space="preserve">146 </t>
  </si>
  <si>
    <t xml:space="preserve">230 </t>
  </si>
  <si>
    <t xml:space="preserve">-91 </t>
  </si>
  <si>
    <t xml:space="preserve">321 </t>
  </si>
  <si>
    <t xml:space="preserve">16,300 </t>
  </si>
  <si>
    <t xml:space="preserve">18,521 </t>
  </si>
  <si>
    <t>12 Months 2020/21</t>
  </si>
  <si>
    <t>Reconciliation of the Consolidated Income Statement</t>
  </si>
  <si>
    <t>Experience of M&amp;A processes</t>
  </si>
  <si>
    <t>Experience of strategy development and implementation processes</t>
  </si>
  <si>
    <t xml:space="preserve">Strategy </t>
  </si>
  <si>
    <t>Knowledge of statutory regulations as well as corporate governance and compliance standards for an exchange-listed company (German Corporate Governance Code, Market Abuse Regulation, etc.)</t>
  </si>
  <si>
    <t>Experience in the area of sustainability, sustainable technologies, and corporate responsibility</t>
  </si>
  <si>
    <t>Environmental, social, 
and corporate 
governance (ESG)</t>
  </si>
  <si>
    <t>Specialist knowledge and personal experience in the field of accounting and auditing, including sustainability reporting</t>
  </si>
  <si>
    <t>Auditing</t>
  </si>
  <si>
    <t>Good knowledge of company financing and capital markets</t>
  </si>
  <si>
    <t>In-depth knowledge and experience in the application of international accounting principles and internal control procedures</t>
  </si>
  <si>
    <t>Experience of handling operating, market-specific, geopolitical, financial, legal, and compliance risks by means of internal control systems</t>
  </si>
  <si>
    <t>Solid understanding of the customer, investor, or regulatory landscape at important international locations</t>
  </si>
  <si>
    <t>Personal experience of managing companies in international key markets outside Germany</t>
  </si>
  <si>
    <t>Experience of the digitalization of industrial processes and companies</t>
  </si>
  <si>
    <t xml:space="preserve">Understanding of metallurgy and the supply chain for resource- and energy-intensive industrial companies
</t>
  </si>
  <si>
    <t xml:space="preserve">Technology 
</t>
  </si>
  <si>
    <t>Experience and knowledge of international personnel management, including the recruitment and development of managers</t>
  </si>
  <si>
    <t>Experience and knowledge of the management of industrial companies in the context of structural changes in the sector as well as other change processes and efficiency programs</t>
  </si>
  <si>
    <t>Management &amp; HR</t>
  </si>
  <si>
    <t xml:space="preserve">Base year is 2018.
</t>
  </si>
  <si>
    <t>0.87</t>
  </si>
  <si>
    <t>0.78</t>
  </si>
  <si>
    <t>Metal emissions to water</t>
  </si>
  <si>
    <t>56</t>
  </si>
  <si>
    <t>in g/t multi-metal copper equivalent</t>
  </si>
  <si>
    <t>Specific emissions copper equivalent</t>
  </si>
  <si>
    <r>
      <rPr>
        <sz val="12"/>
        <color rgb="FF0076A7"/>
        <rFont val="Arial"/>
        <family val="2"/>
      </rPr>
      <t>√</t>
    </r>
    <r>
      <rPr>
        <sz val="12"/>
        <rFont val="Arial"/>
        <family val="2"/>
      </rPr>
      <t xml:space="preserve"> based on an annual self-assessment carried out by the Supervisory Board.
A check mark means at least good knowledge (2) on a scale of 1 (very good knowledge) to 6 (no knowledge).
</t>
    </r>
    <r>
      <rPr>
        <vertAlign val="superscript"/>
        <sz val="12"/>
        <rFont val="Arial"/>
        <family val="2"/>
      </rPr>
      <t xml:space="preserve">1 </t>
    </r>
    <r>
      <rPr>
        <sz val="12"/>
        <rFont val="Arial"/>
        <family val="2"/>
      </rPr>
      <t xml:space="preserve">elected by the employees.
</t>
    </r>
    <r>
      <rPr>
        <vertAlign val="superscript"/>
        <sz val="12"/>
        <rFont val="Arial"/>
        <family val="2"/>
      </rPr>
      <t>2</t>
    </r>
    <r>
      <rPr>
        <sz val="12"/>
        <rFont val="Arial"/>
        <family val="2"/>
      </rPr>
      <t xml:space="preserve"> CEO of the majority shareholder Salzgitter AG, independent within the meaning of C7 of the DCGK 2022.</t>
    </r>
  </si>
  <si>
    <t>German</t>
  </si>
  <si>
    <t>Chemical technician</t>
  </si>
  <si>
    <t>1973</t>
  </si>
  <si>
    <r>
      <t xml:space="preserve">Melf Singer </t>
    </r>
    <r>
      <rPr>
        <vertAlign val="superscript"/>
        <sz val="12"/>
        <rFont val="Arial"/>
        <family val="2"/>
      </rPr>
      <t>1</t>
    </r>
  </si>
  <si>
    <t>Business law</t>
  </si>
  <si>
    <t>1977</t>
  </si>
  <si>
    <t>2013</t>
  </si>
  <si>
    <t>Chemistry</t>
  </si>
  <si>
    <t>1965</t>
  </si>
  <si>
    <r>
      <t xml:space="preserve">Dr. Elke 
Lossin </t>
    </r>
    <r>
      <rPr>
        <vertAlign val="superscript"/>
        <sz val="12"/>
        <rFont val="Arial"/>
        <family val="2"/>
      </rPr>
      <t>1</t>
    </r>
  </si>
  <si>
    <t>Economics</t>
  </si>
  <si>
    <t>1956</t>
  </si>
  <si>
    <t>Dr. Stephan 
Krümmer</t>
  </si>
  <si>
    <t>Power electronics technician</t>
  </si>
  <si>
    <t>1963</t>
  </si>
  <si>
    <t>2011</t>
  </si>
  <si>
    <r>
      <t xml:space="preserve">Jan  Koltze </t>
    </r>
    <r>
      <rPr>
        <vertAlign val="superscript"/>
        <sz val="12"/>
        <rFont val="Arial"/>
        <family val="2"/>
      </rPr>
      <t>1</t>
    </r>
  </si>
  <si>
    <t>Mining</t>
  </si>
  <si>
    <t>1951</t>
  </si>
  <si>
    <t>Prof. Dr. Karl 
Friedrich Jakob</t>
  </si>
  <si>
    <t>Mechanical engineering</t>
  </si>
  <si>
    <t>1972</t>
  </si>
  <si>
    <r>
      <t>(√)</t>
    </r>
    <r>
      <rPr>
        <vertAlign val="superscript"/>
        <sz val="12"/>
        <color rgb="FF0C6296"/>
        <rFont val="Arial"/>
        <family val="2"/>
      </rPr>
      <t>2</t>
    </r>
  </si>
  <si>
    <t>Mine mechanic</t>
  </si>
  <si>
    <r>
      <t xml:space="preserve">Christian Ehrentraut </t>
    </r>
    <r>
      <rPr>
        <vertAlign val="superscript"/>
        <sz val="12"/>
        <rFont val="Arial"/>
        <family val="2"/>
      </rPr>
      <t>1</t>
    </r>
  </si>
  <si>
    <t>1966</t>
  </si>
  <si>
    <t>Industrial management assistant</t>
  </si>
  <si>
    <t>1978</t>
  </si>
  <si>
    <r>
      <t xml:space="preserve">Deniz Filiz Acar </t>
    </r>
    <r>
      <rPr>
        <vertAlign val="superscript"/>
        <sz val="12"/>
        <rFont val="Arial"/>
        <family val="2"/>
      </rPr>
      <t>1</t>
    </r>
  </si>
  <si>
    <t>Metallurgy</t>
  </si>
  <si>
    <t>1967</t>
  </si>
  <si>
    <r>
      <t xml:space="preserve">Stefan Schmidt </t>
    </r>
    <r>
      <rPr>
        <vertAlign val="superscript"/>
        <sz val="12"/>
        <rFont val="Arial"/>
        <family val="2"/>
      </rPr>
      <t>1</t>
    </r>
  </si>
  <si>
    <t>1949</t>
  </si>
  <si>
    <t>1999</t>
  </si>
  <si>
    <t>Prof. Dr. Fritz 
Vahrenholt</t>
  </si>
  <si>
    <t>ESG</t>
  </si>
  <si>
    <t>Risk management</t>
  </si>
  <si>
    <t>Technology</t>
  </si>
  <si>
    <t>Management
 &amp; HR</t>
  </si>
  <si>
    <t>Citizenship</t>
  </si>
  <si>
    <t>vocational training</t>
  </si>
  <si>
    <t>Year of birth</t>
  </si>
  <si>
    <t>Gender</t>
  </si>
  <si>
    <t>Mandate limitations</t>
  </si>
  <si>
    <t>Independence</t>
  </si>
  <si>
    <t>Member since</t>
  </si>
  <si>
    <t>Skills</t>
  </si>
  <si>
    <t>Diversity</t>
  </si>
  <si>
    <t>Personal suitability</t>
  </si>
  <si>
    <t>Length of membership</t>
  </si>
  <si>
    <t>Overview qualifications Supervisory Board</t>
  </si>
  <si>
    <r>
      <rPr>
        <vertAlign val="superscript"/>
        <sz val="12"/>
        <rFont val="Arial"/>
        <family val="2"/>
      </rPr>
      <t>1</t>
    </r>
    <r>
      <rPr>
        <sz val="12"/>
        <rFont val="Arial"/>
        <family val="2"/>
      </rPr>
      <t xml:space="preserve"> The sites Beerse (Belgium) and Berango (Spain) are included starting in calendar year 2020.
</t>
    </r>
    <r>
      <rPr>
        <vertAlign val="superscript"/>
        <sz val="12"/>
        <rFont val="Arial"/>
        <family val="2"/>
      </rPr>
      <t>2</t>
    </r>
    <r>
      <rPr>
        <sz val="12"/>
        <rFont val="Arial"/>
        <family val="2"/>
      </rPr>
      <t xml:space="preserve"> In this table, we refer to the copper production sites that discharge directly into water. In Lünen (Germany) and Berango (Spain), wastewater is directed to the public sewer system after being treated on the plant premises and therefore is not included.</t>
    </r>
  </si>
  <si>
    <t>0.9</t>
  </si>
  <si>
    <t>46</t>
  </si>
  <si>
    <t>Specific emissions copper output</t>
  </si>
  <si>
    <t>1,297,536</t>
  </si>
  <si>
    <t>1,391,889</t>
  </si>
  <si>
    <t>1,304,939</t>
  </si>
  <si>
    <t>1,393,357</t>
  </si>
  <si>
    <t>1,873,398</t>
  </si>
  <si>
    <t>2,022,009</t>
  </si>
  <si>
    <t>2020/21 performance cash plan</t>
  </si>
  <si>
    <t>296,000</t>
  </si>
  <si>
    <t>440,000</t>
  </si>
  <si>
    <t>2021/22 performance cash plan</t>
  </si>
  <si>
    <t>200,000</t>
  </si>
  <si>
    <t>2020/21 deferred stock</t>
  </si>
  <si>
    <t>148,000</t>
  </si>
  <si>
    <t>220,000</t>
  </si>
  <si>
    <t>2021/22 deferred stock</t>
  </si>
  <si>
    <r>
      <rPr>
        <b/>
        <sz val="12"/>
        <rFont val="Arial"/>
        <family val="2"/>
      </rPr>
      <t>Rainer Verhoeven</t>
    </r>
    <r>
      <rPr>
        <sz val="12"/>
        <rFont val="Arial"/>
        <family val="2"/>
      </rPr>
      <t xml:space="preserve">
Chief Financial Officer
since January 1, 2018</t>
    </r>
  </si>
  <si>
    <r>
      <rPr>
        <b/>
        <sz val="12"/>
        <rFont val="Arial"/>
        <family val="2"/>
      </rPr>
      <t>Dr. Heiko Arnold</t>
    </r>
    <r>
      <rPr>
        <sz val="12"/>
        <rFont val="Arial"/>
        <family val="2"/>
      </rPr>
      <t xml:space="preserve">
Chief Operations Officer
since August 15, 2020</t>
    </r>
  </si>
  <si>
    <r>
      <rPr>
        <b/>
        <sz val="12"/>
        <rFont val="Arial"/>
        <family val="2"/>
      </rPr>
      <t>Roland Harings</t>
    </r>
    <r>
      <rPr>
        <sz val="12"/>
        <rFont val="Arial"/>
        <family val="2"/>
      </rPr>
      <t xml:space="preserve">
Executive Board Chairman
Member of the Executive Board
since May 20, 2019,
Executive Board Chairman
since July 1, 2019</t>
    </r>
  </si>
  <si>
    <t>Target compensation in fiscal year 2021/22</t>
  </si>
  <si>
    <r>
      <t xml:space="preserve">Revenues </t>
    </r>
    <r>
      <rPr>
        <vertAlign val="superscript"/>
        <sz val="12"/>
        <rFont val="Arial"/>
        <family val="2"/>
      </rPr>
      <t>1</t>
    </r>
  </si>
  <si>
    <r>
      <t xml:space="preserve">EBITDA </t>
    </r>
    <r>
      <rPr>
        <vertAlign val="superscript"/>
        <sz val="12"/>
        <rFont val="Arial"/>
        <family val="2"/>
      </rPr>
      <t>1</t>
    </r>
  </si>
  <si>
    <r>
      <t xml:space="preserve">Operating EBITDA </t>
    </r>
    <r>
      <rPr>
        <vertAlign val="superscript"/>
        <sz val="12"/>
        <rFont val="Arial"/>
        <family val="2"/>
      </rPr>
      <t>2</t>
    </r>
  </si>
  <si>
    <r>
      <t xml:space="preserve">EBIT </t>
    </r>
    <r>
      <rPr>
        <vertAlign val="superscript"/>
        <sz val="12"/>
        <rFont val="Arial"/>
        <family val="2"/>
      </rPr>
      <t>1</t>
    </r>
  </si>
  <si>
    <r>
      <t xml:space="preserve">Operating EBIT </t>
    </r>
    <r>
      <rPr>
        <vertAlign val="superscript"/>
        <sz val="12"/>
        <rFont val="Arial"/>
        <family val="2"/>
      </rPr>
      <t>2</t>
    </r>
  </si>
  <si>
    <r>
      <t xml:space="preserve">EBT </t>
    </r>
    <r>
      <rPr>
        <vertAlign val="superscript"/>
        <sz val="12"/>
        <rFont val="Arial"/>
        <family val="2"/>
      </rPr>
      <t>1</t>
    </r>
  </si>
  <si>
    <r>
      <t xml:space="preserve">Operating EBT </t>
    </r>
    <r>
      <rPr>
        <vertAlign val="superscript"/>
        <sz val="12"/>
        <rFont val="Arial"/>
        <family val="2"/>
      </rPr>
      <t>2, 3</t>
    </r>
  </si>
  <si>
    <r>
      <t xml:space="preserve">Consolidated net income </t>
    </r>
    <r>
      <rPr>
        <vertAlign val="superscript"/>
        <sz val="12"/>
        <rFont val="Arial"/>
        <family val="2"/>
      </rPr>
      <t>1</t>
    </r>
  </si>
  <si>
    <r>
      <t xml:space="preserve">Operating consolidated net income </t>
    </r>
    <r>
      <rPr>
        <vertAlign val="superscript"/>
        <sz val="12"/>
        <rFont val="Arial"/>
        <family val="2"/>
      </rPr>
      <t>2</t>
    </r>
  </si>
  <si>
    <r>
      <t>Operating ROCE</t>
    </r>
    <r>
      <rPr>
        <vertAlign val="superscript"/>
        <sz val="12"/>
        <rFont val="Arial"/>
        <family val="2"/>
      </rPr>
      <t xml:space="preserve"> 3</t>
    </r>
  </si>
  <si>
    <r>
      <t xml:space="preserve">Operating earnings per share </t>
    </r>
    <r>
      <rPr>
        <vertAlign val="superscript"/>
        <sz val="12"/>
        <rFont val="Arial"/>
        <family val="2"/>
      </rPr>
      <t>2</t>
    </r>
    <r>
      <rPr>
        <sz val="12"/>
        <rFont val="Arial"/>
        <family val="2"/>
      </rPr>
      <t xml:space="preserve"> </t>
    </r>
  </si>
  <si>
    <r>
      <t xml:space="preserve">Dividend per share </t>
    </r>
    <r>
      <rPr>
        <vertAlign val="superscript"/>
        <sz val="12"/>
        <rFont val="Arial"/>
        <family val="2"/>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</si>
</sst>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
  </numFmts>
  <fonts count="41" x14ac:knownFonts="1">
    <font>
      <sz val="10"/>
      <name val="Verdana"/>
    </font>
    <font>
      <sz val="10"/>
      <name val="Verdana"/>
      <family val="2"/>
    </font>
    <font>
      <sz val="11"/>
      <name val="Arial"/>
      <family val="2"/>
    </font>
    <font>
      <u/>
      <sz val="10"/>
      <color indexed="12"/>
      <name val="Verdana"/>
      <family val="2"/>
    </font>
    <font>
      <sz val="12"/>
      <color indexed="8"/>
      <name val="Calibri"/>
      <family val="2"/>
    </font>
    <font>
      <sz val="12"/>
      <name val="Arial"/>
      <family val="2"/>
    </font>
    <font>
      <b/>
      <sz val="16"/>
      <name val="Arial"/>
      <family val="2"/>
    </font>
    <font>
      <b/>
      <sz val="12"/>
      <name val="Arial"/>
      <family val="2"/>
    </font>
    <font>
      <vertAlign val="superscript"/>
      <sz val="12"/>
      <name val="Arial"/>
      <family val="2"/>
    </font>
    <font>
      <u/>
      <sz val="12"/>
      <color indexed="12"/>
      <name val="Arial"/>
      <family val="2"/>
    </font>
    <font>
      <b/>
      <vertAlign val="superscript"/>
      <sz val="16"/>
      <name val="Arial"/>
      <family val="2"/>
    </font>
    <font>
      <b/>
      <vertAlign val="subscript"/>
      <sz val="16"/>
      <name val="Arial"/>
      <family val="2"/>
    </font>
    <font>
      <vertAlign val="subscript"/>
      <sz val="12"/>
      <name val="Arial"/>
      <family val="2"/>
    </font>
    <font>
      <b/>
      <vertAlign val="superscript"/>
      <sz val="12"/>
      <name val="Arial"/>
      <family val="2"/>
    </font>
    <font>
      <u/>
      <sz val="10"/>
      <color theme="10"/>
      <name val="Verdana"/>
      <family val="2"/>
    </font>
    <font>
      <sz val="12"/>
      <color theme="1"/>
      <name val="Calibri"/>
      <family val="2"/>
      <scheme val="minor"/>
    </font>
    <font>
      <b/>
      <sz val="20"/>
      <color rgb="FF0076A7"/>
      <name val="Arial"/>
      <family val="2"/>
    </font>
    <font>
      <u/>
      <sz val="12"/>
      <color rgb="FF0000D4"/>
      <name val="Arial"/>
      <family val="2"/>
    </font>
    <font>
      <b/>
      <sz val="12"/>
      <color rgb="FFA2461B"/>
      <name val="Arial"/>
      <family val="2"/>
    </font>
    <font>
      <sz val="12"/>
      <color rgb="FF0076A7"/>
      <name val="Arial"/>
      <family val="2"/>
    </font>
    <font>
      <b/>
      <sz val="12"/>
      <color rgb="FF0076A7"/>
      <name val="Arial"/>
      <family val="2"/>
    </font>
    <font>
      <sz val="12"/>
      <color theme="1"/>
      <name val="Arial"/>
      <family val="2"/>
    </font>
    <font>
      <sz val="12"/>
      <color rgb="FF0C6296"/>
      <name val="Arial"/>
      <family val="2"/>
    </font>
    <font>
      <sz val="12"/>
      <color rgb="FFA2461B"/>
      <name val="Arial"/>
      <family val="2"/>
    </font>
    <font>
      <b/>
      <sz val="12"/>
      <color rgb="FF0575A7"/>
      <name val="Arial"/>
      <family val="2"/>
    </font>
    <font>
      <sz val="12"/>
      <color rgb="FF000000"/>
      <name val="Arial"/>
      <family val="2"/>
    </font>
    <font>
      <b/>
      <sz val="12"/>
      <color rgb="FF000000"/>
      <name val="Arial"/>
      <family val="2"/>
    </font>
    <font>
      <sz val="12"/>
      <color rgb="FF0077A7"/>
      <name val="Arial"/>
      <family val="2"/>
    </font>
    <font>
      <sz val="12"/>
      <color rgb="FF0575A7"/>
      <name val="Arial"/>
      <family val="2"/>
    </font>
    <font>
      <vertAlign val="superscript"/>
      <sz val="12"/>
      <color rgb="FF0076A7"/>
      <name val="Arial"/>
      <family val="2"/>
    </font>
    <font>
      <b/>
      <vertAlign val="superscript"/>
      <sz val="12"/>
      <color rgb="FF0076A7"/>
      <name val="Arial"/>
      <family val="2"/>
    </font>
    <font>
      <vertAlign val="superscript"/>
      <sz val="12"/>
      <color rgb="FF0C6296"/>
      <name val="Arial"/>
      <family val="2"/>
    </font>
    <font>
      <sz val="12"/>
      <name val="Times New Roman"/>
      <family val="1"/>
    </font>
    <font>
      <b/>
      <sz val="12"/>
      <color rgb="FF0076A9"/>
      <name val="Arial"/>
      <family val="2"/>
    </font>
    <font>
      <vertAlign val="superscript"/>
      <sz val="12"/>
      <color theme="1"/>
      <name val="Arial"/>
      <family val="2"/>
    </font>
    <font>
      <vertAlign val="superscript"/>
      <sz val="11"/>
      <name val="Arial"/>
      <family val="2"/>
    </font>
    <font>
      <sz val="12"/>
      <color rgb="FF0070C0"/>
      <name val="Arial"/>
      <family val="2"/>
    </font>
    <font>
      <sz val="12"/>
      <color rgb="FF0177A8"/>
      <name val="Arial"/>
      <family val="2"/>
    </font>
    <font>
      <b/>
      <sz val="12"/>
      <color theme="1"/>
      <name val="Arial"/>
      <family val="2"/>
    </font>
    <font>
      <sz val="11"/>
      <color theme="1"/>
      <name val="Arial"/>
      <family val="2"/>
    </font>
    <font>
      <vertAlign val="superscript"/>
      <sz val="11"/>
      <color theme="1"/>
      <name val="Arial"/>
      <family val="2"/>
    </font>
  </fonts>
  <fills count="5">
    <fill>
      <patternFill patternType="none"/>
    </fill>
    <fill>
      <patternFill patternType="gray125"/>
    </fill>
    <fill>
      <patternFill patternType="solid">
        <fgColor indexed="22"/>
        <bgColor indexed="64"/>
      </patternFill>
    </fill>
    <fill>
      <patternFill patternType="solid">
        <fgColor rgb="FFDAE6F0"/>
        <bgColor indexed="64"/>
      </patternFill>
    </fill>
    <fill>
      <patternFill patternType="solid">
        <fgColor rgb="FFDAE6F0"/>
        <bgColor rgb="FF000000"/>
      </patternFill>
    </fill>
  </fills>
  <borders count="42">
    <border>
      <left/>
      <right/>
      <top/>
      <bottom/>
      <diagonal/>
    </border>
    <border>
      <left/>
      <right style="thick">
        <color indexed="9"/>
      </right>
      <top/>
      <bottom style="thin">
        <color indexed="23"/>
      </bottom>
      <diagonal/>
    </border>
    <border>
      <left/>
      <right style="thick">
        <color indexed="9"/>
      </right>
      <top/>
      <bottom style="medium">
        <color indexed="23"/>
      </bottom>
      <diagonal/>
    </border>
    <border>
      <left/>
      <right/>
      <top/>
      <bottom style="medium">
        <color indexed="23"/>
      </bottom>
      <diagonal/>
    </border>
    <border>
      <left/>
      <right style="thick">
        <color indexed="9"/>
      </right>
      <top/>
      <bottom style="thin">
        <color indexed="9"/>
      </bottom>
      <diagonal/>
    </border>
    <border>
      <left/>
      <right style="thin">
        <color theme="0"/>
      </right>
      <top/>
      <bottom/>
      <diagonal/>
    </border>
    <border>
      <left/>
      <right/>
      <top style="thin">
        <color rgb="FF0076A7"/>
      </top>
      <bottom/>
      <diagonal/>
    </border>
    <border>
      <left/>
      <right/>
      <top style="medium">
        <color rgb="FF0076A7"/>
      </top>
      <bottom/>
      <diagonal/>
    </border>
    <border>
      <left/>
      <right/>
      <top/>
      <bottom style="thin">
        <color rgb="FF0076A7"/>
      </bottom>
      <diagonal/>
    </border>
    <border>
      <left/>
      <right/>
      <top style="thin">
        <color rgb="FF0076A7"/>
      </top>
      <bottom style="thin">
        <color rgb="FF0076A7"/>
      </bottom>
      <diagonal/>
    </border>
    <border>
      <left/>
      <right/>
      <top/>
      <bottom style="medium">
        <color rgb="FF0076A7"/>
      </bottom>
      <diagonal/>
    </border>
    <border>
      <left/>
      <right/>
      <top style="thin">
        <color rgb="FF0076A7"/>
      </top>
      <bottom style="medium">
        <color rgb="FF0575A7"/>
      </bottom>
      <diagonal/>
    </border>
    <border>
      <left/>
      <right/>
      <top style="thin">
        <color rgb="FFFFFFFF"/>
      </top>
      <bottom/>
      <diagonal/>
    </border>
    <border>
      <left style="thin">
        <color rgb="FFFFFFFF"/>
      </left>
      <right/>
      <top style="medium">
        <color rgb="FF0076A7"/>
      </top>
      <bottom/>
      <diagonal/>
    </border>
    <border>
      <left style="thick">
        <color rgb="FFFFFFFF"/>
      </left>
      <right/>
      <top/>
      <bottom style="thin">
        <color rgb="FF0076A7"/>
      </bottom>
      <diagonal/>
    </border>
    <border>
      <left style="thin">
        <color rgb="FFFFFFFF"/>
      </left>
      <right/>
      <top style="thin">
        <color rgb="FF0076A7"/>
      </top>
      <bottom style="thin">
        <color rgb="FF0076A7"/>
      </bottom>
      <diagonal/>
    </border>
    <border>
      <left/>
      <right/>
      <top/>
      <bottom style="thin">
        <color theme="0"/>
      </bottom>
      <diagonal/>
    </border>
    <border>
      <left/>
      <right/>
      <top style="thin">
        <color theme="0"/>
      </top>
      <bottom style="thin">
        <color theme="0"/>
      </bottom>
      <diagonal/>
    </border>
    <border>
      <left/>
      <right style="thin">
        <color rgb="FFFFFFFF"/>
      </right>
      <top/>
      <bottom/>
      <diagonal/>
    </border>
    <border>
      <left style="thin">
        <color rgb="FFFFFFFF"/>
      </left>
      <right style="thin">
        <color rgb="FFFFFFFF"/>
      </right>
      <top/>
      <bottom/>
      <diagonal/>
    </border>
    <border>
      <left style="thin">
        <color rgb="FFFFFFFF"/>
      </left>
      <right/>
      <top/>
      <bottom/>
      <diagonal/>
    </border>
    <border>
      <left style="thin">
        <color rgb="FFFFFFFF"/>
      </left>
      <right/>
      <top style="thin">
        <color rgb="FFFFFFFF"/>
      </top>
      <bottom style="medium">
        <color rgb="FF0076A7"/>
      </bottom>
      <diagonal/>
    </border>
    <border>
      <left/>
      <right/>
      <top style="thin">
        <color rgb="FFFFFFFF"/>
      </top>
      <bottom style="medium">
        <color rgb="FF0076A7"/>
      </bottom>
      <diagonal/>
    </border>
    <border>
      <left/>
      <right/>
      <top/>
      <bottom style="thin">
        <color rgb="FFFFFFFF"/>
      </bottom>
      <diagonal/>
    </border>
    <border>
      <left/>
      <right/>
      <top style="thin">
        <color rgb="FFFFFFFF"/>
      </top>
      <bottom style="thin">
        <color rgb="FFFFFFFF"/>
      </bottom>
      <diagonal/>
    </border>
    <border>
      <left style="thin">
        <color theme="0"/>
      </left>
      <right style="thin">
        <color theme="0"/>
      </right>
      <top/>
      <bottom/>
      <diagonal/>
    </border>
    <border>
      <left style="thin">
        <color theme="0"/>
      </left>
      <right/>
      <top/>
      <bottom/>
      <diagonal/>
    </border>
    <border>
      <left/>
      <right/>
      <top style="medium">
        <color rgb="FF0076A7"/>
      </top>
      <bottom style="thin">
        <color rgb="FF0076A7"/>
      </bottom>
      <diagonal/>
    </border>
    <border>
      <left/>
      <right/>
      <top style="thin">
        <color rgb="FF0076A7"/>
      </top>
      <bottom style="medium">
        <color rgb="FF1086C1"/>
      </bottom>
      <diagonal/>
    </border>
    <border>
      <left/>
      <right/>
      <top style="thin">
        <color rgb="FF0076A7"/>
      </top>
      <bottom style="medium">
        <color rgb="FF0076A7"/>
      </bottom>
      <diagonal/>
    </border>
    <border>
      <left/>
      <right/>
      <top style="thin">
        <color rgb="FF0575A6"/>
      </top>
      <bottom style="thin">
        <color rgb="FF0076A7"/>
      </bottom>
      <diagonal/>
    </border>
    <border>
      <left/>
      <right/>
      <top style="thin">
        <color rgb="FF0076A7"/>
      </top>
      <bottom style="thin">
        <color rgb="FFFFFFFF"/>
      </bottom>
      <diagonal/>
    </border>
    <border>
      <left/>
      <right/>
      <top style="thin">
        <color rgb="FFFFFFFF"/>
      </top>
      <bottom style="thin">
        <color rgb="FF0076A7"/>
      </bottom>
      <diagonal/>
    </border>
    <border>
      <left/>
      <right/>
      <top style="thin">
        <color rgb="FF0575A7"/>
      </top>
      <bottom/>
      <diagonal/>
    </border>
    <border>
      <left style="thin">
        <color rgb="FFFFFFFF"/>
      </left>
      <right/>
      <top/>
      <bottom style="thin">
        <color rgb="FF0076A7"/>
      </bottom>
      <diagonal/>
    </border>
    <border>
      <left style="thin">
        <color rgb="FFFFFFFF"/>
      </left>
      <right/>
      <top/>
      <bottom style="medium">
        <color rgb="FF0076A7"/>
      </bottom>
      <diagonal/>
    </border>
    <border>
      <left/>
      <right/>
      <top/>
      <bottom style="thin">
        <color rgb="FF0076A9"/>
      </bottom>
      <diagonal/>
    </border>
    <border>
      <left/>
      <right/>
      <top style="thin">
        <color rgb="FF0076A9"/>
      </top>
      <bottom/>
      <diagonal/>
    </border>
    <border>
      <left style="thin">
        <color rgb="FFFFFFFF"/>
      </left>
      <right/>
      <top/>
      <bottom style="medium">
        <color rgb="FF0575A7"/>
      </bottom>
      <diagonal/>
    </border>
    <border>
      <left style="thin">
        <color rgb="FFFFFFFF"/>
      </left>
      <right/>
      <top style="thin">
        <color rgb="FFFFFFFF"/>
      </top>
      <bottom style="thin">
        <color rgb="FF0076A7"/>
      </bottom>
      <diagonal/>
    </border>
    <border>
      <left style="thin">
        <color rgb="FFFFFFFF"/>
      </left>
      <right/>
      <top style="thin">
        <color rgb="FF0076A7"/>
      </top>
      <bottom/>
      <diagonal/>
    </border>
    <border>
      <left style="thick">
        <color rgb="FFFFFFFF"/>
      </left>
      <right/>
      <top/>
      <bottom/>
      <diagonal/>
    </border>
  </borders>
  <cellStyleXfs count="29">
    <xf numFmtId="0" fontId="0" fillId="0" borderId="0"/>
    <xf numFmtId="49" fontId="2" fillId="0" borderId="1">
      <alignment horizontal="left"/>
    </xf>
    <xf numFmtId="49" fontId="2" fillId="0" borderId="1">
      <alignment horizontal="right"/>
    </xf>
    <xf numFmtId="49" fontId="2" fillId="0" borderId="2">
      <alignment horizontal="left"/>
    </xf>
    <xf numFmtId="49" fontId="2" fillId="0" borderId="3">
      <alignment horizontal="right"/>
    </xf>
    <xf numFmtId="49" fontId="2" fillId="2" borderId="4">
      <alignment horizontal="right"/>
    </xf>
    <xf numFmtId="0" fontId="14" fillId="0" borderId="0" applyNumberFormat="0" applyFill="0" applyBorder="0" applyAlignment="0" applyProtection="0"/>
    <xf numFmtId="0" fontId="3" fillId="0" borderId="0" applyNumberFormat="0" applyFill="0" applyBorder="0" applyAlignment="0" applyProtection="0"/>
    <xf numFmtId="0" fontId="15" fillId="0" borderId="0"/>
    <xf numFmtId="0" fontId="1"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4" fillId="0" borderId="0"/>
    <xf numFmtId="0" fontId="15" fillId="0" borderId="0"/>
    <xf numFmtId="0" fontId="4" fillId="0" borderId="0"/>
    <xf numFmtId="0" fontId="15" fillId="0" borderId="0"/>
    <xf numFmtId="0" fontId="15" fillId="0" borderId="0"/>
    <xf numFmtId="0" fontId="15" fillId="0" borderId="0"/>
    <xf numFmtId="0" fontId="15" fillId="0" borderId="0"/>
    <xf numFmtId="0" fontId="4" fillId="0" borderId="0"/>
    <xf numFmtId="0" fontId="4" fillId="0" borderId="0"/>
    <xf numFmtId="0" fontId="15" fillId="0" borderId="0"/>
    <xf numFmtId="0" fontId="15" fillId="0" borderId="0"/>
  </cellStyleXfs>
  <cellXfs count="329">
    <xf numFmtId="0" fontId="0" fillId="0" borderId="0" xfId="0"/>
    <xf numFmtId="0" fontId="14" fillId="0" borderId="0" xfId="6"/>
    <xf numFmtId="0" fontId="9" fillId="0" borderId="0" xfId="7" applyNumberFormat="1" applyFont="1"/>
    <xf numFmtId="0" fontId="9" fillId="0" borderId="0" xfId="7" applyNumberFormat="1" applyFont="1" applyAlignment="1">
      <alignment horizontal="right"/>
    </xf>
    <xf numFmtId="0" fontId="17" fillId="0" borderId="0" xfId="7" applyNumberFormat="1" applyFont="1" applyFill="1" applyBorder="1"/>
    <xf numFmtId="0" fontId="17" fillId="0" borderId="0" xfId="7" applyNumberFormat="1" applyFont="1" applyFill="1" applyBorder="1" applyAlignment="1">
      <alignment horizontal="right"/>
    </xf>
    <xf numFmtId="49" fontId="5" fillId="0" borderId="12" xfId="9" applyNumberFormat="1" applyFont="1" applyBorder="1" applyAlignment="1">
      <alignment wrapText="1"/>
    </xf>
    <xf numFmtId="49" fontId="16" fillId="0" borderId="0" xfId="9" applyNumberFormat="1" applyFont="1"/>
    <xf numFmtId="49" fontId="5" fillId="0" borderId="0" xfId="9" applyNumberFormat="1" applyFont="1" applyAlignment="1">
      <alignment horizontal="right"/>
    </xf>
    <xf numFmtId="49" fontId="5" fillId="0" borderId="0" xfId="9" applyNumberFormat="1" applyFont="1" applyAlignment="1">
      <alignment wrapText="1"/>
    </xf>
    <xf numFmtId="49" fontId="6" fillId="0" borderId="18" xfId="9" applyNumberFormat="1" applyFont="1" applyBorder="1"/>
    <xf numFmtId="49" fontId="5" fillId="0" borderId="19" xfId="9" applyNumberFormat="1" applyFont="1" applyBorder="1" applyAlignment="1">
      <alignment horizontal="right"/>
    </xf>
    <xf numFmtId="49" fontId="5" fillId="0" borderId="20" xfId="9" applyNumberFormat="1" applyFont="1" applyBorder="1" applyAlignment="1">
      <alignment horizontal="right"/>
    </xf>
    <xf numFmtId="49" fontId="7" fillId="0" borderId="18" xfId="9" applyNumberFormat="1" applyFont="1" applyBorder="1"/>
    <xf numFmtId="49" fontId="18" fillId="0" borderId="20" xfId="9" applyNumberFormat="1" applyFont="1" applyBorder="1" applyAlignment="1">
      <alignment horizontal="right"/>
    </xf>
    <xf numFmtId="49" fontId="5" fillId="0" borderId="21" xfId="9" applyNumberFormat="1" applyFont="1" applyBorder="1" applyAlignment="1">
      <alignment wrapText="1"/>
    </xf>
    <xf numFmtId="49" fontId="5" fillId="0" borderId="22" xfId="9" applyNumberFormat="1" applyFont="1" applyBorder="1" applyAlignment="1">
      <alignment horizontal="right" wrapText="1"/>
    </xf>
    <xf numFmtId="49" fontId="7" fillId="0" borderId="7" xfId="9" applyNumberFormat="1" applyFont="1" applyBorder="1" applyAlignment="1">
      <alignment wrapText="1"/>
    </xf>
    <xf numFmtId="49" fontId="7" fillId="0" borderId="7" xfId="9" applyNumberFormat="1" applyFont="1" applyBorder="1" applyAlignment="1">
      <alignment horizontal="right" wrapText="1"/>
    </xf>
    <xf numFmtId="49" fontId="7" fillId="0" borderId="8" xfId="9" applyNumberFormat="1" applyFont="1" applyBorder="1" applyAlignment="1">
      <alignment wrapText="1"/>
    </xf>
    <xf numFmtId="49" fontId="5" fillId="0" borderId="8" xfId="9" applyNumberFormat="1" applyFont="1" applyBorder="1" applyAlignment="1">
      <alignment horizontal="right" wrapText="1"/>
    </xf>
    <xf numFmtId="49" fontId="5" fillId="0" borderId="8" xfId="9" applyNumberFormat="1" applyFont="1" applyBorder="1" applyAlignment="1">
      <alignment wrapText="1"/>
    </xf>
    <xf numFmtId="49" fontId="5" fillId="0" borderId="9" xfId="9" applyNumberFormat="1" applyFont="1" applyBorder="1" applyAlignment="1">
      <alignment wrapText="1"/>
    </xf>
    <xf numFmtId="49" fontId="5" fillId="0" borderId="9" xfId="9" applyNumberFormat="1" applyFont="1" applyBorder="1" applyAlignment="1">
      <alignment horizontal="right" wrapText="1"/>
    </xf>
    <xf numFmtId="49" fontId="5" fillId="0" borderId="24" xfId="9" applyNumberFormat="1" applyFont="1" applyBorder="1" applyAlignment="1">
      <alignment wrapText="1"/>
    </xf>
    <xf numFmtId="49" fontId="5" fillId="0" borderId="0" xfId="9" applyNumberFormat="1" applyFont="1" applyAlignment="1">
      <alignment horizontal="right" wrapText="1"/>
    </xf>
    <xf numFmtId="49" fontId="5" fillId="0" borderId="8" xfId="9" applyNumberFormat="1" applyFont="1" applyBorder="1" applyAlignment="1">
      <alignment horizontal="left" wrapText="1"/>
    </xf>
    <xf numFmtId="49" fontId="7" fillId="0" borderId="6" xfId="9" applyNumberFormat="1" applyFont="1" applyBorder="1" applyAlignment="1">
      <alignment wrapText="1"/>
    </xf>
    <xf numFmtId="49" fontId="5" fillId="0" borderId="6" xfId="9" applyNumberFormat="1" applyFont="1" applyBorder="1" applyAlignment="1">
      <alignment horizontal="left" wrapText="1"/>
    </xf>
    <xf numFmtId="49" fontId="5" fillId="0" borderId="12" xfId="9" applyNumberFormat="1" applyFont="1" applyBorder="1"/>
    <xf numFmtId="49" fontId="5" fillId="0" borderId="0" xfId="9" applyNumberFormat="1" applyFont="1"/>
    <xf numFmtId="49" fontId="5" fillId="0" borderId="6" xfId="9" applyNumberFormat="1" applyFont="1" applyBorder="1" applyAlignment="1">
      <alignment wrapText="1"/>
    </xf>
    <xf numFmtId="49" fontId="5" fillId="0" borderId="6" xfId="9" applyNumberFormat="1" applyFont="1" applyBorder="1" applyAlignment="1">
      <alignment horizontal="right" wrapText="1"/>
    </xf>
    <xf numFmtId="49" fontId="5" fillId="0" borderId="23" xfId="9" applyNumberFormat="1" applyFont="1" applyBorder="1"/>
    <xf numFmtId="49" fontId="7" fillId="0" borderId="10" xfId="9" applyNumberFormat="1" applyFont="1" applyBorder="1" applyAlignment="1">
      <alignment wrapText="1"/>
    </xf>
    <xf numFmtId="49" fontId="5" fillId="0" borderId="10" xfId="9" applyNumberFormat="1" applyFont="1" applyBorder="1" applyAlignment="1">
      <alignment horizontal="right" wrapText="1"/>
    </xf>
    <xf numFmtId="49" fontId="5" fillId="0" borderId="10" xfId="9" applyNumberFormat="1" applyFont="1" applyBorder="1" applyAlignment="1">
      <alignment wrapText="1"/>
    </xf>
    <xf numFmtId="49" fontId="5" fillId="0" borderId="10" xfId="9" applyNumberFormat="1" applyFont="1" applyBorder="1" applyAlignment="1">
      <alignment horizontal="left" wrapText="1"/>
    </xf>
    <xf numFmtId="49" fontId="5" fillId="0" borderId="8" xfId="9" applyNumberFormat="1" applyFont="1" applyBorder="1" applyAlignment="1">
      <alignment horizontal="left" vertical="top" wrapText="1"/>
    </xf>
    <xf numFmtId="49" fontId="7" fillId="0" borderId="15" xfId="9" applyNumberFormat="1" applyFont="1" applyBorder="1" applyAlignment="1">
      <alignment vertical="top" wrapText="1"/>
    </xf>
    <xf numFmtId="49" fontId="5" fillId="0" borderId="9" xfId="9" applyNumberFormat="1" applyFont="1" applyBorder="1" applyAlignment="1">
      <alignment vertical="top" wrapText="1"/>
    </xf>
    <xf numFmtId="49" fontId="7" fillId="0" borderId="6" xfId="9" applyNumberFormat="1" applyFont="1" applyBorder="1" applyAlignment="1">
      <alignment horizontal="left" vertical="top" wrapText="1"/>
    </xf>
    <xf numFmtId="49" fontId="7" fillId="0" borderId="8" xfId="9" applyNumberFormat="1" applyFont="1" applyBorder="1" applyAlignment="1">
      <alignment horizontal="left" vertical="top" wrapText="1"/>
    </xf>
    <xf numFmtId="49" fontId="5" fillId="0" borderId="6" xfId="9" applyNumberFormat="1" applyFont="1" applyBorder="1" applyAlignment="1">
      <alignment vertical="top" wrapText="1"/>
    </xf>
    <xf numFmtId="49" fontId="5" fillId="0" borderId="11" xfId="9" applyNumberFormat="1" applyFont="1" applyBorder="1" applyAlignment="1">
      <alignment vertical="top" wrapText="1"/>
    </xf>
    <xf numFmtId="49" fontId="7" fillId="0" borderId="0" xfId="9" applyNumberFormat="1" applyFont="1"/>
    <xf numFmtId="49" fontId="5" fillId="0" borderId="7" xfId="9" applyNumberFormat="1" applyFont="1" applyBorder="1" applyAlignment="1">
      <alignment horizontal="left" vertical="center" wrapText="1"/>
    </xf>
    <xf numFmtId="49" fontId="6" fillId="0" borderId="5" xfId="9" applyNumberFormat="1" applyFont="1" applyBorder="1"/>
    <xf numFmtId="49" fontId="5" fillId="0" borderId="25" xfId="9" applyNumberFormat="1" applyFont="1" applyBorder="1" applyAlignment="1">
      <alignment horizontal="right"/>
    </xf>
    <xf numFmtId="49" fontId="5" fillId="0" borderId="10" xfId="9" applyNumberFormat="1" applyFont="1" applyBorder="1" applyAlignment="1">
      <alignment horizontal="center" wrapText="1"/>
    </xf>
    <xf numFmtId="49" fontId="7" fillId="0" borderId="7" xfId="9" applyNumberFormat="1" applyFont="1" applyBorder="1" applyAlignment="1">
      <alignment vertical="top" wrapText="1"/>
    </xf>
    <xf numFmtId="49" fontId="21" fillId="0" borderId="7" xfId="9" applyNumberFormat="1" applyFont="1" applyBorder="1" applyAlignment="1">
      <alignment horizontal="left" vertical="top" wrapText="1"/>
    </xf>
    <xf numFmtId="49" fontId="7" fillId="0" borderId="9" xfId="9" applyNumberFormat="1" applyFont="1" applyBorder="1" applyAlignment="1">
      <alignment vertical="top" wrapText="1"/>
    </xf>
    <xf numFmtId="49" fontId="21" fillId="0" borderId="9" xfId="9" applyNumberFormat="1" applyFont="1" applyBorder="1" applyAlignment="1">
      <alignment horizontal="left" vertical="top" wrapText="1"/>
    </xf>
    <xf numFmtId="49" fontId="7" fillId="0" borderId="0" xfId="9" applyNumberFormat="1" applyFont="1" applyAlignment="1">
      <alignment vertical="top" wrapText="1"/>
    </xf>
    <xf numFmtId="49" fontId="22" fillId="0" borderId="8" xfId="9" applyNumberFormat="1" applyFont="1" applyBorder="1" applyAlignment="1">
      <alignment horizontal="left" vertical="top" wrapText="1"/>
    </xf>
    <xf numFmtId="49" fontId="5" fillId="0" borderId="8" xfId="9" applyNumberFormat="1" applyFont="1" applyBorder="1" applyAlignment="1">
      <alignment vertical="top" wrapText="1"/>
    </xf>
    <xf numFmtId="49" fontId="22" fillId="0" borderId="9" xfId="9" applyNumberFormat="1" applyFont="1" applyBorder="1" applyAlignment="1">
      <alignment horizontal="left" vertical="top" wrapText="1"/>
    </xf>
    <xf numFmtId="49" fontId="7" fillId="0" borderId="9" xfId="9" applyNumberFormat="1" applyFont="1" applyBorder="1" applyAlignment="1">
      <alignment horizontal="left" vertical="top" wrapText="1"/>
    </xf>
    <xf numFmtId="49" fontId="21" fillId="0" borderId="6" xfId="9" applyNumberFormat="1" applyFont="1" applyBorder="1" applyAlignment="1">
      <alignment horizontal="left" vertical="top" wrapText="1"/>
    </xf>
    <xf numFmtId="49" fontId="7" fillId="0" borderId="29" xfId="9" applyNumberFormat="1" applyFont="1" applyBorder="1" applyAlignment="1">
      <alignment horizontal="left" vertical="top" wrapText="1"/>
    </xf>
    <xf numFmtId="49" fontId="21" fillId="0" borderId="29" xfId="9" applyNumberFormat="1" applyFont="1" applyBorder="1" applyAlignment="1">
      <alignment horizontal="left" vertical="top" wrapText="1"/>
    </xf>
    <xf numFmtId="49" fontId="5" fillId="0" borderId="26" xfId="9" applyNumberFormat="1" applyFont="1" applyBorder="1" applyAlignment="1">
      <alignment horizontal="right"/>
    </xf>
    <xf numFmtId="49" fontId="7" fillId="0" borderId="5" xfId="9" applyNumberFormat="1" applyFont="1" applyBorder="1"/>
    <xf numFmtId="49" fontId="7" fillId="0" borderId="10" xfId="9" applyNumberFormat="1" applyFont="1" applyBorder="1" applyAlignment="1">
      <alignment horizontal="right" wrapText="1"/>
    </xf>
    <xf numFmtId="49" fontId="5" fillId="0" borderId="16" xfId="9" applyNumberFormat="1" applyFont="1" applyBorder="1" applyAlignment="1">
      <alignment wrapText="1"/>
    </xf>
    <xf numFmtId="49" fontId="5" fillId="0" borderId="0" xfId="9" applyNumberFormat="1" applyFont="1" applyAlignment="1">
      <alignment vertical="center" wrapText="1"/>
    </xf>
    <xf numFmtId="49" fontId="7" fillId="0" borderId="0" xfId="9" applyNumberFormat="1" applyFont="1" applyAlignment="1">
      <alignment horizontal="right" wrapText="1"/>
    </xf>
    <xf numFmtId="49" fontId="5" fillId="0" borderId="17" xfId="9" applyNumberFormat="1" applyFont="1" applyBorder="1" applyAlignment="1">
      <alignment wrapText="1"/>
    </xf>
    <xf numFmtId="49" fontId="5" fillId="0" borderId="8" xfId="9" applyNumberFormat="1" applyFont="1" applyBorder="1" applyAlignment="1">
      <alignment vertical="center" wrapText="1"/>
    </xf>
    <xf numFmtId="49" fontId="19" fillId="3" borderId="9" xfId="9" applyNumberFormat="1" applyFont="1" applyFill="1" applyBorder="1" applyAlignment="1">
      <alignment horizontal="right" wrapText="1"/>
    </xf>
    <xf numFmtId="49" fontId="7" fillId="0" borderId="9" xfId="9" applyNumberFormat="1" applyFont="1" applyBorder="1" applyAlignment="1">
      <alignment horizontal="right" wrapText="1"/>
    </xf>
    <xf numFmtId="49" fontId="5" fillId="0" borderId="0" xfId="9" applyNumberFormat="1" applyFont="1" applyAlignment="1">
      <alignment vertical="top" wrapText="1"/>
    </xf>
    <xf numFmtId="49" fontId="20" fillId="3" borderId="10" xfId="9" applyNumberFormat="1" applyFont="1" applyFill="1" applyBorder="1" applyAlignment="1">
      <alignment horizontal="right" wrapText="1"/>
    </xf>
    <xf numFmtId="49" fontId="20" fillId="0" borderId="10" xfId="9" applyNumberFormat="1" applyFont="1" applyBorder="1" applyAlignment="1">
      <alignment horizontal="right" wrapText="1"/>
    </xf>
    <xf numFmtId="49" fontId="19" fillId="4" borderId="7" xfId="9" applyNumberFormat="1" applyFont="1" applyFill="1" applyBorder="1" applyAlignment="1">
      <alignment horizontal="right" wrapText="1"/>
    </xf>
    <xf numFmtId="49" fontId="5" fillId="0" borderId="9" xfId="9" applyNumberFormat="1" applyFont="1" applyBorder="1" applyAlignment="1">
      <alignment horizontal="left" wrapText="1" indent="2"/>
    </xf>
    <xf numFmtId="49" fontId="19" fillId="4" borderId="6" xfId="9" applyNumberFormat="1" applyFont="1" applyFill="1" applyBorder="1" applyAlignment="1">
      <alignment horizontal="right" wrapText="1"/>
    </xf>
    <xf numFmtId="49" fontId="19" fillId="4" borderId="9" xfId="9" applyNumberFormat="1" applyFont="1" applyFill="1" applyBorder="1" applyAlignment="1">
      <alignment horizontal="right" wrapText="1"/>
    </xf>
    <xf numFmtId="49" fontId="7" fillId="0" borderId="9" xfId="9" applyNumberFormat="1" applyFont="1" applyBorder="1" applyAlignment="1">
      <alignment wrapText="1"/>
    </xf>
    <xf numFmtId="49" fontId="20" fillId="4" borderId="0" xfId="9" applyNumberFormat="1" applyFont="1" applyFill="1" applyAlignment="1">
      <alignment horizontal="right" wrapText="1"/>
    </xf>
    <xf numFmtId="0" fontId="14" fillId="0" borderId="0" xfId="6" applyNumberFormat="1" applyFill="1" applyBorder="1"/>
    <xf numFmtId="49" fontId="19" fillId="4" borderId="0" xfId="9" applyNumberFormat="1" applyFont="1" applyFill="1" applyAlignment="1">
      <alignment horizontal="right" wrapText="1"/>
    </xf>
    <xf numFmtId="49" fontId="6" fillId="0" borderId="0" xfId="9" applyNumberFormat="1" applyFont="1"/>
    <xf numFmtId="49" fontId="20" fillId="4" borderId="9" xfId="9" applyNumberFormat="1" applyFont="1" applyFill="1" applyBorder="1" applyAlignment="1">
      <alignment horizontal="right" wrapText="1"/>
    </xf>
    <xf numFmtId="49" fontId="20" fillId="4" borderId="10" xfId="9" applyNumberFormat="1" applyFont="1" applyFill="1" applyBorder="1" applyAlignment="1">
      <alignment horizontal="right"/>
    </xf>
    <xf numFmtId="49" fontId="16" fillId="0" borderId="0" xfId="9" applyNumberFormat="1" applyFont="1" applyAlignment="1">
      <alignment horizontal="right"/>
    </xf>
    <xf numFmtId="49" fontId="6" fillId="0" borderId="18" xfId="9" applyNumberFormat="1" applyFont="1" applyBorder="1" applyAlignment="1">
      <alignment horizontal="right"/>
    </xf>
    <xf numFmtId="49" fontId="7" fillId="0" borderId="0" xfId="9" applyNumberFormat="1" applyFont="1" applyAlignment="1">
      <alignment horizontal="right"/>
    </xf>
    <xf numFmtId="49" fontId="22" fillId="0" borderId="9" xfId="9" applyNumberFormat="1" applyFont="1" applyBorder="1" applyAlignment="1">
      <alignment horizontal="right" wrapText="1"/>
    </xf>
    <xf numFmtId="49" fontId="5" fillId="0" borderId="29" xfId="9" applyNumberFormat="1" applyFont="1" applyBorder="1" applyAlignment="1">
      <alignment wrapText="1"/>
    </xf>
    <xf numFmtId="49" fontId="22" fillId="0" borderId="29" xfId="9" applyNumberFormat="1" applyFont="1" applyBorder="1" applyAlignment="1">
      <alignment horizontal="right" wrapText="1"/>
    </xf>
    <xf numFmtId="49" fontId="5" fillId="0" borderId="12" xfId="9" applyNumberFormat="1" applyFont="1" applyBorder="1" applyAlignment="1">
      <alignment horizontal="right" wrapText="1"/>
    </xf>
    <xf numFmtId="49" fontId="5" fillId="0" borderId="9" xfId="9" applyNumberFormat="1" applyFont="1" applyBorder="1" applyAlignment="1">
      <alignment horizontal="left" wrapText="1" indent="1"/>
    </xf>
    <xf numFmtId="49" fontId="5" fillId="0" borderId="29" xfId="9" applyNumberFormat="1" applyFont="1" applyBorder="1" applyAlignment="1">
      <alignment horizontal="left" wrapText="1" indent="1"/>
    </xf>
    <xf numFmtId="49" fontId="19" fillId="4" borderId="29" xfId="9" applyNumberFormat="1" applyFont="1" applyFill="1" applyBorder="1" applyAlignment="1">
      <alignment horizontal="right" wrapText="1"/>
    </xf>
    <xf numFmtId="49" fontId="5" fillId="0" borderId="29" xfId="9" applyNumberFormat="1" applyFont="1" applyBorder="1" applyAlignment="1">
      <alignment horizontal="right" wrapText="1"/>
    </xf>
    <xf numFmtId="49" fontId="5" fillId="0" borderId="29" xfId="9" applyNumberFormat="1" applyFont="1" applyBorder="1" applyAlignment="1">
      <alignment horizontal="left" wrapText="1"/>
    </xf>
    <xf numFmtId="49" fontId="5" fillId="0" borderId="0" xfId="9" applyNumberFormat="1" applyFont="1" applyAlignment="1">
      <alignment horizontal="left" wrapText="1"/>
    </xf>
    <xf numFmtId="49" fontId="5" fillId="0" borderId="9" xfId="9" applyNumberFormat="1" applyFont="1" applyBorder="1" applyAlignment="1">
      <alignment horizontal="left" wrapText="1"/>
    </xf>
    <xf numFmtId="49" fontId="18" fillId="0" borderId="0" xfId="9" applyNumberFormat="1" applyFont="1" applyAlignment="1">
      <alignment horizontal="right"/>
    </xf>
    <xf numFmtId="49" fontId="5" fillId="0" borderId="9" xfId="9" applyNumberFormat="1" applyFont="1" applyBorder="1" applyAlignment="1">
      <alignment vertical="center" wrapText="1"/>
    </xf>
    <xf numFmtId="49" fontId="7" fillId="0" borderId="0" xfId="9" applyNumberFormat="1" applyFont="1" applyAlignment="1">
      <alignment horizontal="left" wrapText="1"/>
    </xf>
    <xf numFmtId="49" fontId="5" fillId="0" borderId="7" xfId="9" applyNumberFormat="1" applyFont="1" applyBorder="1" applyAlignment="1">
      <alignment wrapText="1"/>
    </xf>
    <xf numFmtId="49" fontId="5" fillId="0" borderId="7" xfId="9" applyNumberFormat="1" applyFont="1" applyBorder="1" applyAlignment="1">
      <alignment horizontal="right" wrapText="1"/>
    </xf>
    <xf numFmtId="49" fontId="20" fillId="4" borderId="7" xfId="9" applyNumberFormat="1" applyFont="1" applyFill="1" applyBorder="1" applyAlignment="1">
      <alignment horizontal="right" wrapText="1"/>
    </xf>
    <xf numFmtId="49" fontId="19" fillId="4" borderId="8" xfId="9" applyNumberFormat="1" applyFont="1" applyFill="1" applyBorder="1" applyAlignment="1">
      <alignment horizontal="right" wrapText="1"/>
    </xf>
    <xf numFmtId="49" fontId="5" fillId="0" borderId="14" xfId="9" applyNumberFormat="1" applyFont="1" applyBorder="1" applyAlignment="1">
      <alignment horizontal="left" wrapText="1"/>
    </xf>
    <xf numFmtId="49" fontId="5" fillId="0" borderId="15" xfId="9" applyNumberFormat="1" applyFont="1" applyBorder="1" applyAlignment="1">
      <alignment wrapText="1"/>
    </xf>
    <xf numFmtId="49" fontId="5" fillId="0" borderId="29" xfId="9" applyNumberFormat="1" applyFont="1" applyBorder="1"/>
    <xf numFmtId="49" fontId="5" fillId="0" borderId="34" xfId="9" applyNumberFormat="1" applyFont="1" applyBorder="1" applyAlignment="1">
      <alignment wrapText="1"/>
    </xf>
    <xf numFmtId="0" fontId="5" fillId="0" borderId="0" xfId="9" applyFont="1" applyAlignment="1">
      <alignment horizontal="right"/>
    </xf>
    <xf numFmtId="0" fontId="5" fillId="0" borderId="0" xfId="9" applyFont="1"/>
    <xf numFmtId="0" fontId="16" fillId="0" borderId="0" xfId="9" applyFont="1"/>
    <xf numFmtId="0" fontId="16" fillId="0" borderId="0" xfId="9" applyFont="1" applyAlignment="1">
      <alignment horizontal="right"/>
    </xf>
    <xf numFmtId="0" fontId="6" fillId="0" borderId="18" xfId="9" applyFont="1" applyBorder="1"/>
    <xf numFmtId="0" fontId="6" fillId="0" borderId="18" xfId="9" applyFont="1" applyBorder="1" applyAlignment="1">
      <alignment horizontal="right"/>
    </xf>
    <xf numFmtId="0" fontId="5" fillId="0" borderId="19" xfId="9" applyFont="1" applyBorder="1" applyAlignment="1">
      <alignment horizontal="right"/>
    </xf>
    <xf numFmtId="0" fontId="5" fillId="0" borderId="0" xfId="9" applyFont="1" applyAlignment="1">
      <alignment wrapText="1"/>
    </xf>
    <xf numFmtId="0" fontId="5" fillId="0" borderId="23" xfId="9" applyFont="1" applyBorder="1" applyAlignment="1">
      <alignment vertical="top" wrapText="1"/>
    </xf>
    <xf numFmtId="0" fontId="5" fillId="0" borderId="0" xfId="9" applyFont="1" applyAlignment="1">
      <alignment vertical="top" wrapText="1"/>
    </xf>
    <xf numFmtId="0" fontId="5" fillId="0" borderId="0" xfId="9" applyFont="1" applyAlignment="1">
      <alignment horizontal="right" wrapText="1"/>
    </xf>
    <xf numFmtId="0" fontId="5" fillId="0" borderId="30" xfId="9" applyFont="1" applyBorder="1" applyAlignment="1">
      <alignment wrapText="1"/>
    </xf>
    <xf numFmtId="0" fontId="5" fillId="0" borderId="30" xfId="9" applyFont="1" applyBorder="1" applyAlignment="1">
      <alignment horizontal="right" wrapText="1"/>
    </xf>
    <xf numFmtId="0" fontId="5" fillId="0" borderId="9" xfId="9" applyFont="1" applyBorder="1" applyAlignment="1">
      <alignment wrapText="1"/>
    </xf>
    <xf numFmtId="164" fontId="5" fillId="0" borderId="9" xfId="9" applyNumberFormat="1" applyFont="1" applyBorder="1" applyAlignment="1">
      <alignment horizontal="right" vertical="top" wrapText="1"/>
    </xf>
    <xf numFmtId="0" fontId="5" fillId="0" borderId="9" xfId="9" applyFont="1" applyBorder="1" applyAlignment="1">
      <alignment horizontal="right" wrapText="1"/>
    </xf>
    <xf numFmtId="0" fontId="5" fillId="0" borderId="8" xfId="9" applyFont="1" applyBorder="1" applyAlignment="1">
      <alignment wrapText="1"/>
    </xf>
    <xf numFmtId="0" fontId="5" fillId="0" borderId="9" xfId="9" applyFont="1" applyBorder="1" applyAlignment="1">
      <alignment vertical="top" wrapText="1"/>
    </xf>
    <xf numFmtId="165" fontId="5" fillId="0" borderId="9" xfId="9" applyNumberFormat="1" applyFont="1" applyBorder="1" applyAlignment="1">
      <alignment horizontal="right" vertical="top" wrapText="1"/>
    </xf>
    <xf numFmtId="1" fontId="5" fillId="0" borderId="9" xfId="9" applyNumberFormat="1" applyFont="1" applyBorder="1" applyAlignment="1">
      <alignment horizontal="right" vertical="top" wrapText="1"/>
    </xf>
    <xf numFmtId="0" fontId="5" fillId="0" borderId="6" xfId="9" applyFont="1" applyBorder="1" applyAlignment="1">
      <alignment vertical="top" wrapText="1"/>
    </xf>
    <xf numFmtId="0" fontId="5" fillId="0" borderId="8" xfId="9" applyFont="1" applyBorder="1" applyAlignment="1">
      <alignment vertical="top" wrapText="1"/>
    </xf>
    <xf numFmtId="49" fontId="7" fillId="0" borderId="9" xfId="9" applyNumberFormat="1" applyFont="1" applyBorder="1" applyAlignment="1">
      <alignment horizontal="right" vertical="top" wrapText="1"/>
    </xf>
    <xf numFmtId="0" fontId="7" fillId="0" borderId="9" xfId="9" applyFont="1" applyBorder="1" applyAlignment="1">
      <alignment horizontal="right" wrapText="1"/>
    </xf>
    <xf numFmtId="165" fontId="7" fillId="0" borderId="9" xfId="9" applyNumberFormat="1" applyFont="1" applyBorder="1" applyAlignment="1">
      <alignment horizontal="right" wrapText="1"/>
    </xf>
    <xf numFmtId="1" fontId="5" fillId="0" borderId="9" xfId="9" applyNumberFormat="1" applyFont="1" applyBorder="1" applyAlignment="1">
      <alignment horizontal="right" wrapText="1"/>
    </xf>
    <xf numFmtId="164" fontId="7" fillId="0" borderId="9" xfId="9" applyNumberFormat="1" applyFont="1" applyBorder="1" applyAlignment="1">
      <alignment horizontal="right" wrapText="1"/>
    </xf>
    <xf numFmtId="0" fontId="5" fillId="0" borderId="9" xfId="9" applyFont="1" applyBorder="1" applyAlignment="1">
      <alignment horizontal="right" vertical="top" wrapText="1"/>
    </xf>
    <xf numFmtId="1" fontId="8" fillId="0" borderId="9" xfId="9" applyNumberFormat="1" applyFont="1" applyBorder="1" applyAlignment="1">
      <alignment wrapText="1"/>
    </xf>
    <xf numFmtId="164" fontId="7" fillId="0" borderId="10" xfId="9" applyNumberFormat="1" applyFont="1" applyBorder="1" applyAlignment="1">
      <alignment horizontal="right" wrapText="1"/>
    </xf>
    <xf numFmtId="0" fontId="7" fillId="0" borderId="8" xfId="9" applyFont="1" applyBorder="1" applyAlignment="1">
      <alignment horizontal="right" wrapText="1"/>
    </xf>
    <xf numFmtId="49" fontId="20" fillId="4" borderId="8" xfId="9" applyNumberFormat="1" applyFont="1" applyFill="1" applyBorder="1" applyAlignment="1">
      <alignment horizontal="right" wrapText="1"/>
    </xf>
    <xf numFmtId="49" fontId="20" fillId="4" borderId="10" xfId="9" applyNumberFormat="1" applyFont="1" applyFill="1" applyBorder="1" applyAlignment="1">
      <alignment horizontal="right" wrapText="1"/>
    </xf>
    <xf numFmtId="49" fontId="5" fillId="0" borderId="7" xfId="9" applyNumberFormat="1" applyFont="1" applyBorder="1" applyAlignment="1">
      <alignment horizontal="left" wrapText="1"/>
    </xf>
    <xf numFmtId="49" fontId="20" fillId="0" borderId="0" xfId="9" applyNumberFormat="1" applyFont="1" applyAlignment="1">
      <alignment horizontal="center" wrapText="1"/>
    </xf>
    <xf numFmtId="49" fontId="5" fillId="0" borderId="35" xfId="9" applyNumberFormat="1" applyFont="1" applyBorder="1" applyAlignment="1">
      <alignment wrapText="1"/>
    </xf>
    <xf numFmtId="49" fontId="19" fillId="0" borderId="7" xfId="9" applyNumberFormat="1" applyFont="1" applyBorder="1" applyAlignment="1">
      <alignment horizontal="right" wrapText="1"/>
    </xf>
    <xf numFmtId="49" fontId="7" fillId="0" borderId="8" xfId="9" applyNumberFormat="1" applyFont="1" applyBorder="1" applyAlignment="1">
      <alignment horizontal="right" wrapText="1"/>
    </xf>
    <xf numFmtId="49" fontId="7" fillId="0" borderId="31" xfId="9" applyNumberFormat="1" applyFont="1" applyBorder="1" applyAlignment="1">
      <alignment wrapText="1"/>
    </xf>
    <xf numFmtId="49" fontId="5" fillId="0" borderId="32" xfId="9" applyNumberFormat="1" applyFont="1" applyBorder="1" applyAlignment="1">
      <alignment wrapText="1"/>
    </xf>
    <xf numFmtId="49" fontId="5" fillId="0" borderId="23" xfId="9" applyNumberFormat="1" applyFont="1" applyBorder="1" applyAlignment="1">
      <alignment wrapText="1"/>
    </xf>
    <xf numFmtId="49" fontId="7" fillId="0" borderId="22" xfId="9" applyNumberFormat="1" applyFont="1" applyBorder="1" applyAlignment="1">
      <alignment wrapText="1"/>
    </xf>
    <xf numFmtId="49" fontId="5" fillId="0" borderId="6" xfId="9" applyNumberFormat="1" applyFont="1" applyBorder="1" applyAlignment="1">
      <alignment horizontal="center" wrapText="1"/>
    </xf>
    <xf numFmtId="49" fontId="5" fillId="4" borderId="6" xfId="9" applyNumberFormat="1" applyFont="1" applyFill="1" applyBorder="1" applyAlignment="1">
      <alignment horizontal="center" wrapText="1"/>
    </xf>
    <xf numFmtId="49" fontId="20" fillId="4" borderId="6" xfId="9" applyNumberFormat="1" applyFont="1" applyFill="1" applyBorder="1" applyAlignment="1">
      <alignment horizontal="right" wrapText="1"/>
    </xf>
    <xf numFmtId="49" fontId="7" fillId="0" borderId="6" xfId="9" applyNumberFormat="1" applyFont="1" applyBorder="1" applyAlignment="1">
      <alignment horizontal="right" wrapText="1"/>
    </xf>
    <xf numFmtId="49" fontId="24" fillId="0" borderId="0" xfId="9" applyNumberFormat="1" applyFont="1" applyAlignment="1">
      <alignment horizontal="right"/>
    </xf>
    <xf numFmtId="49" fontId="25" fillId="0" borderId="0" xfId="9" applyNumberFormat="1" applyFont="1" applyAlignment="1">
      <alignment horizontal="right"/>
    </xf>
    <xf numFmtId="49" fontId="7" fillId="0" borderId="6" xfId="9" applyNumberFormat="1" applyFont="1" applyBorder="1" applyAlignment="1">
      <alignment horizontal="center" wrapText="1"/>
    </xf>
    <xf numFmtId="49" fontId="7" fillId="4" borderId="6" xfId="9" applyNumberFormat="1" applyFont="1" applyFill="1" applyBorder="1" applyAlignment="1">
      <alignment horizontal="center" wrapText="1"/>
    </xf>
    <xf numFmtId="49" fontId="7" fillId="0" borderId="8" xfId="9" applyNumberFormat="1" applyFont="1" applyBorder="1" applyAlignment="1">
      <alignment horizontal="center" wrapText="1"/>
    </xf>
    <xf numFmtId="49" fontId="7" fillId="0" borderId="29" xfId="9" applyNumberFormat="1" applyFont="1" applyBorder="1" applyAlignment="1">
      <alignment wrapText="1"/>
    </xf>
    <xf numFmtId="49" fontId="20" fillId="4" borderId="29" xfId="9" applyNumberFormat="1" applyFont="1" applyFill="1" applyBorder="1" applyAlignment="1">
      <alignment horizontal="right" wrapText="1"/>
    </xf>
    <xf numFmtId="49" fontId="7" fillId="0" borderId="29" xfId="9" applyNumberFormat="1" applyFont="1" applyBorder="1" applyAlignment="1">
      <alignment horizontal="right" wrapText="1"/>
    </xf>
    <xf numFmtId="49" fontId="23" fillId="0" borderId="8" xfId="9" applyNumberFormat="1" applyFont="1" applyBorder="1" applyAlignment="1">
      <alignment horizontal="right" wrapText="1"/>
    </xf>
    <xf numFmtId="49" fontId="6" fillId="0" borderId="18" xfId="9" applyNumberFormat="1" applyFont="1" applyBorder="1" applyAlignment="1">
      <alignment wrapText="1" shrinkToFit="1"/>
    </xf>
    <xf numFmtId="49" fontId="18" fillId="4" borderId="7" xfId="9" applyNumberFormat="1" applyFont="1" applyFill="1" applyBorder="1" applyAlignment="1">
      <alignment horizontal="right" wrapText="1"/>
    </xf>
    <xf numFmtId="49" fontId="5" fillId="0" borderId="29" xfId="9" applyNumberFormat="1" applyFont="1" applyBorder="1" applyAlignment="1">
      <alignment horizontal="right"/>
    </xf>
    <xf numFmtId="49" fontId="19" fillId="4" borderId="29" xfId="9" applyNumberFormat="1" applyFont="1" applyFill="1" applyBorder="1" applyAlignment="1">
      <alignment horizontal="right"/>
    </xf>
    <xf numFmtId="49" fontId="18" fillId="4" borderId="8" xfId="9" applyNumberFormat="1" applyFont="1" applyFill="1" applyBorder="1" applyAlignment="1">
      <alignment horizontal="right" wrapText="1"/>
    </xf>
    <xf numFmtId="49" fontId="7" fillId="0" borderId="0" xfId="9" applyNumberFormat="1" applyFont="1" applyAlignment="1">
      <alignment horizontal="center" wrapText="1"/>
    </xf>
    <xf numFmtId="49" fontId="7" fillId="4" borderId="0" xfId="9" applyNumberFormat="1" applyFont="1" applyFill="1" applyAlignment="1">
      <alignment horizontal="center" wrapText="1"/>
    </xf>
    <xf numFmtId="49" fontId="25" fillId="0" borderId="10" xfId="9" applyNumberFormat="1" applyFont="1" applyBorder="1" applyAlignment="1">
      <alignment horizontal="right" wrapText="1"/>
    </xf>
    <xf numFmtId="49" fontId="26" fillId="0" borderId="7" xfId="9" applyNumberFormat="1" applyFont="1" applyBorder="1" applyAlignment="1">
      <alignment horizontal="right" wrapText="1"/>
    </xf>
    <xf numFmtId="49" fontId="25" fillId="0" borderId="8" xfId="9" applyNumberFormat="1" applyFont="1" applyBorder="1" applyAlignment="1">
      <alignment horizontal="right" wrapText="1"/>
    </xf>
    <xf numFmtId="49" fontId="25" fillId="0" borderId="9" xfId="9" applyNumberFormat="1" applyFont="1" applyBorder="1" applyAlignment="1">
      <alignment horizontal="right" wrapText="1"/>
    </xf>
    <xf numFmtId="49" fontId="7" fillId="0" borderId="9" xfId="9" applyNumberFormat="1" applyFont="1" applyBorder="1" applyAlignment="1">
      <alignment horizontal="left" wrapText="1"/>
    </xf>
    <xf numFmtId="49" fontId="26" fillId="0" borderId="9" xfId="9" applyNumberFormat="1" applyFont="1" applyBorder="1" applyAlignment="1">
      <alignment horizontal="right" wrapText="1"/>
    </xf>
    <xf numFmtId="49" fontId="25" fillId="0" borderId="6" xfId="9" applyNumberFormat="1" applyFont="1" applyBorder="1" applyAlignment="1">
      <alignment horizontal="right" wrapText="1"/>
    </xf>
    <xf numFmtId="49" fontId="26" fillId="0" borderId="6" xfId="9" applyNumberFormat="1" applyFont="1" applyBorder="1" applyAlignment="1">
      <alignment horizontal="right" wrapText="1"/>
    </xf>
    <xf numFmtId="49" fontId="7" fillId="0" borderId="10" xfId="9" applyNumberFormat="1" applyFont="1" applyBorder="1"/>
    <xf numFmtId="49" fontId="5" fillId="0" borderId="10" xfId="9" applyNumberFormat="1" applyFont="1" applyBorder="1" applyAlignment="1">
      <alignment horizontal="right"/>
    </xf>
    <xf numFmtId="49" fontId="7" fillId="0" borderId="10" xfId="9" applyNumberFormat="1" applyFont="1" applyBorder="1" applyAlignment="1">
      <alignment horizontal="right"/>
    </xf>
    <xf numFmtId="49" fontId="25" fillId="0" borderId="0" xfId="9" applyNumberFormat="1" applyFont="1" applyAlignment="1">
      <alignment horizontal="right" wrapText="1"/>
    </xf>
    <xf numFmtId="49" fontId="5" fillId="0" borderId="0" xfId="9" applyNumberFormat="1" applyFont="1" applyAlignment="1">
      <alignment horizontal="left" wrapText="1" indent="1"/>
    </xf>
    <xf numFmtId="49" fontId="18" fillId="0" borderId="0" xfId="9" applyNumberFormat="1" applyFont="1" applyAlignment="1">
      <alignment horizontal="left" wrapText="1"/>
    </xf>
    <xf numFmtId="49" fontId="18" fillId="0" borderId="0" xfId="9" applyNumberFormat="1" applyFont="1" applyAlignment="1">
      <alignment horizontal="right" wrapText="1"/>
    </xf>
    <xf numFmtId="49" fontId="26" fillId="0" borderId="0" xfId="9" applyNumberFormat="1" applyFont="1" applyAlignment="1">
      <alignment horizontal="right" wrapText="1"/>
    </xf>
    <xf numFmtId="49" fontId="6" fillId="0" borderId="18" xfId="9" applyNumberFormat="1" applyFont="1" applyBorder="1" applyAlignment="1">
      <alignment wrapText="1"/>
    </xf>
    <xf numFmtId="49" fontId="7" fillId="0" borderId="8" xfId="9" applyNumberFormat="1" applyFont="1" applyBorder="1" applyAlignment="1">
      <alignment horizontal="left" wrapText="1"/>
    </xf>
    <xf numFmtId="49" fontId="5" fillId="0" borderId="0" xfId="9" applyNumberFormat="1" applyFont="1" applyAlignment="1">
      <alignment horizontal="center" wrapText="1"/>
    </xf>
    <xf numFmtId="49" fontId="5" fillId="4" borderId="0" xfId="9" applyNumberFormat="1" applyFont="1" applyFill="1" applyAlignment="1">
      <alignment horizontal="center" wrapText="1"/>
    </xf>
    <xf numFmtId="49" fontId="20" fillId="4" borderId="29" xfId="9" applyNumberFormat="1" applyFont="1" applyFill="1" applyBorder="1" applyAlignment="1">
      <alignment horizontal="right"/>
    </xf>
    <xf numFmtId="49" fontId="7" fillId="0" borderId="29" xfId="9" applyNumberFormat="1" applyFont="1" applyBorder="1" applyAlignment="1">
      <alignment horizontal="right"/>
    </xf>
    <xf numFmtId="49" fontId="5" fillId="0" borderId="33" xfId="9" applyNumberFormat="1" applyFont="1" applyBorder="1" applyAlignment="1">
      <alignment vertical="center" wrapText="1"/>
    </xf>
    <xf numFmtId="49" fontId="5" fillId="0" borderId="33" xfId="9" applyNumberFormat="1" applyFont="1" applyBorder="1" applyAlignment="1">
      <alignment horizontal="right" wrapText="1"/>
    </xf>
    <xf numFmtId="49" fontId="20" fillId="4" borderId="28" xfId="9" applyNumberFormat="1" applyFont="1" applyFill="1" applyBorder="1" applyAlignment="1">
      <alignment horizontal="left" wrapText="1"/>
    </xf>
    <xf numFmtId="49" fontId="20" fillId="4" borderId="28" xfId="9" applyNumberFormat="1" applyFont="1" applyFill="1" applyBorder="1" applyAlignment="1">
      <alignment horizontal="right" wrapText="1"/>
    </xf>
    <xf numFmtId="49" fontId="5" fillId="0" borderId="18" xfId="9" applyNumberFormat="1" applyFont="1" applyBorder="1" applyAlignment="1">
      <alignment horizontal="right"/>
    </xf>
    <xf numFmtId="49" fontId="5" fillId="0" borderId="29" xfId="9" applyNumberFormat="1" applyFont="1" applyBorder="1" applyAlignment="1">
      <alignment horizontal="left"/>
    </xf>
    <xf numFmtId="49" fontId="5" fillId="4" borderId="9" xfId="9" applyNumberFormat="1" applyFont="1" applyFill="1" applyBorder="1" applyAlignment="1">
      <alignment wrapText="1"/>
    </xf>
    <xf numFmtId="49" fontId="5" fillId="4" borderId="9" xfId="9" applyNumberFormat="1" applyFont="1" applyFill="1" applyBorder="1" applyAlignment="1">
      <alignment horizontal="right" wrapText="1"/>
    </xf>
    <xf numFmtId="49" fontId="5" fillId="0" borderId="29" xfId="9" applyNumberFormat="1" applyFont="1" applyBorder="1" applyAlignment="1">
      <alignment horizontal="left" wrapText="1" indent="2"/>
    </xf>
    <xf numFmtId="49" fontId="7" fillId="0" borderId="10" xfId="9" applyNumberFormat="1" applyFont="1" applyBorder="1" applyAlignment="1">
      <alignment vertical="center" wrapText="1"/>
    </xf>
    <xf numFmtId="0" fontId="32" fillId="0" borderId="0" xfId="9" applyFont="1" applyAlignment="1">
      <alignment vertical="center" wrapText="1"/>
    </xf>
    <xf numFmtId="49" fontId="21" fillId="0" borderId="29" xfId="9" applyNumberFormat="1" applyFont="1" applyBorder="1" applyAlignment="1">
      <alignment horizontal="right" wrapText="1"/>
    </xf>
    <xf numFmtId="49" fontId="21" fillId="0" borderId="29" xfId="9" applyNumberFormat="1" applyFont="1" applyBorder="1" applyAlignment="1">
      <alignment wrapText="1"/>
    </xf>
    <xf numFmtId="49" fontId="21" fillId="0" borderId="9" xfId="9" applyNumberFormat="1" applyFont="1" applyBorder="1" applyAlignment="1">
      <alignment horizontal="right" wrapText="1"/>
    </xf>
    <xf numFmtId="49" fontId="19" fillId="4" borderId="10" xfId="9" applyNumberFormat="1" applyFont="1" applyFill="1" applyBorder="1" applyAlignment="1">
      <alignment horizontal="right" wrapText="1"/>
    </xf>
    <xf numFmtId="49" fontId="20" fillId="0" borderId="8" xfId="9" applyNumberFormat="1" applyFont="1" applyBorder="1" applyAlignment="1">
      <alignment horizontal="right" wrapText="1"/>
    </xf>
    <xf numFmtId="49" fontId="19" fillId="0" borderId="0" xfId="9" applyNumberFormat="1" applyFont="1" applyAlignment="1">
      <alignment horizontal="right" wrapText="1"/>
    </xf>
    <xf numFmtId="49" fontId="7" fillId="0" borderId="0" xfId="9" applyNumberFormat="1" applyFont="1" applyAlignment="1">
      <alignment wrapText="1"/>
    </xf>
    <xf numFmtId="49" fontId="21" fillId="0" borderId="10" xfId="9" applyNumberFormat="1" applyFont="1" applyBorder="1" applyAlignment="1">
      <alignment horizontal="right" wrapText="1"/>
    </xf>
    <xf numFmtId="49" fontId="20" fillId="3" borderId="29" xfId="9" applyNumberFormat="1" applyFont="1" applyFill="1" applyBorder="1" applyAlignment="1">
      <alignment horizontal="right" wrapText="1"/>
    </xf>
    <xf numFmtId="49" fontId="19" fillId="3" borderId="6" xfId="9" applyNumberFormat="1" applyFont="1" applyFill="1" applyBorder="1" applyAlignment="1">
      <alignment vertical="center" wrapText="1"/>
    </xf>
    <xf numFmtId="49" fontId="19" fillId="3" borderId="6" xfId="9" applyNumberFormat="1" applyFont="1" applyFill="1" applyBorder="1" applyAlignment="1">
      <alignment horizontal="right" wrapText="1"/>
    </xf>
    <xf numFmtId="49" fontId="21" fillId="0" borderId="9" xfId="9" applyNumberFormat="1" applyFont="1" applyBorder="1" applyAlignment="1">
      <alignment vertical="top" wrapText="1"/>
    </xf>
    <xf numFmtId="49" fontId="22" fillId="0" borderId="9" xfId="9" applyNumberFormat="1" applyFont="1" applyBorder="1" applyAlignment="1">
      <alignment vertical="top" wrapText="1"/>
    </xf>
    <xf numFmtId="49" fontId="21" fillId="0" borderId="0" xfId="9" applyNumberFormat="1" applyFont="1" applyAlignment="1">
      <alignment horizontal="right"/>
    </xf>
    <xf numFmtId="49" fontId="7" fillId="0" borderId="9" xfId="9" applyNumberFormat="1" applyFont="1" applyBorder="1" applyAlignment="1">
      <alignment horizontal="left" wrapText="1" indent="2"/>
    </xf>
    <xf numFmtId="49" fontId="21" fillId="0" borderId="0" xfId="9" applyNumberFormat="1" applyFont="1" applyAlignment="1">
      <alignment horizontal="right" wrapText="1"/>
    </xf>
    <xf numFmtId="49" fontId="25" fillId="0" borderId="27" xfId="9" applyNumberFormat="1" applyFont="1" applyBorder="1" applyAlignment="1">
      <alignment horizontal="right" wrapText="1"/>
    </xf>
    <xf numFmtId="49" fontId="21" fillId="0" borderId="27" xfId="9" applyNumberFormat="1" applyFont="1" applyBorder="1" applyAlignment="1">
      <alignment horizontal="right" wrapText="1"/>
    </xf>
    <xf numFmtId="49" fontId="19" fillId="4" borderId="27" xfId="9" applyNumberFormat="1" applyFont="1" applyFill="1" applyBorder="1" applyAlignment="1">
      <alignment horizontal="right" wrapText="1"/>
    </xf>
    <xf numFmtId="49" fontId="7" fillId="0" borderId="27" xfId="9" applyNumberFormat="1" applyFont="1" applyBorder="1" applyAlignment="1">
      <alignment horizontal="left" wrapText="1"/>
    </xf>
    <xf numFmtId="49" fontId="21" fillId="0" borderId="19" xfId="9" applyNumberFormat="1" applyFont="1" applyBorder="1" applyAlignment="1">
      <alignment horizontal="right"/>
    </xf>
    <xf numFmtId="49" fontId="21" fillId="0" borderId="7" xfId="9" applyNumberFormat="1" applyFont="1" applyBorder="1" applyAlignment="1">
      <alignment horizontal="right" wrapText="1"/>
    </xf>
    <xf numFmtId="49" fontId="20" fillId="0" borderId="0" xfId="9" applyNumberFormat="1" applyFont="1" applyAlignment="1">
      <alignment horizontal="right" wrapText="1"/>
    </xf>
    <xf numFmtId="49" fontId="21" fillId="0" borderId="8" xfId="9" applyNumberFormat="1" applyFont="1" applyBorder="1" applyAlignment="1">
      <alignment horizontal="right" wrapText="1"/>
    </xf>
    <xf numFmtId="49" fontId="19" fillId="4" borderId="0" xfId="9" applyNumberFormat="1" applyFont="1" applyFill="1" applyAlignment="1">
      <alignment horizontal="right" vertical="center" wrapText="1"/>
    </xf>
    <xf numFmtId="49" fontId="21" fillId="0" borderId="0" xfId="9" applyNumberFormat="1" applyFont="1" applyAlignment="1">
      <alignment horizontal="right" vertical="center" wrapText="1"/>
    </xf>
    <xf numFmtId="49" fontId="5" fillId="0" borderId="27" xfId="9" applyNumberFormat="1" applyFont="1" applyBorder="1" applyAlignment="1">
      <alignment wrapText="1"/>
    </xf>
    <xf numFmtId="49" fontId="5" fillId="0" borderId="10" xfId="9" applyNumberFormat="1" applyFont="1" applyBorder="1"/>
    <xf numFmtId="49" fontId="38" fillId="0" borderId="29" xfId="9" applyNumberFormat="1" applyFont="1" applyBorder="1" applyAlignment="1">
      <alignment horizontal="right" wrapText="1"/>
    </xf>
    <xf numFmtId="49" fontId="38" fillId="0" borderId="8" xfId="9" applyNumberFormat="1" applyFont="1" applyBorder="1" applyAlignment="1">
      <alignment horizontal="right" wrapText="1"/>
    </xf>
    <xf numFmtId="49" fontId="38" fillId="0" borderId="9" xfId="9" applyNumberFormat="1" applyFont="1" applyBorder="1" applyAlignment="1">
      <alignment horizontal="right" wrapText="1"/>
    </xf>
    <xf numFmtId="49" fontId="38" fillId="0" borderId="7" xfId="9" applyNumberFormat="1" applyFont="1" applyBorder="1" applyAlignment="1">
      <alignment horizontal="right" wrapText="1"/>
    </xf>
    <xf numFmtId="49" fontId="5" fillId="0" borderId="29" xfId="9" applyNumberFormat="1" applyFont="1" applyBorder="1" applyAlignment="1">
      <alignment horizontal="left" vertical="top" wrapText="1"/>
    </xf>
    <xf numFmtId="49" fontId="5" fillId="0" borderId="6" xfId="9" applyNumberFormat="1" applyFont="1" applyBorder="1" applyAlignment="1">
      <alignment horizontal="left" vertical="top" wrapText="1"/>
    </xf>
    <xf numFmtId="0" fontId="7" fillId="0" borderId="0" xfId="9" applyFont="1" applyAlignment="1">
      <alignment horizontal="left" wrapText="1"/>
    </xf>
    <xf numFmtId="49" fontId="5" fillId="0" borderId="30" xfId="9" applyNumberFormat="1" applyFont="1" applyBorder="1" applyAlignment="1">
      <alignment horizontal="right" vertical="top" wrapText="1"/>
    </xf>
    <xf numFmtId="0" fontId="7" fillId="0" borderId="0" xfId="9" applyFont="1" applyAlignment="1">
      <alignment horizontal="right"/>
    </xf>
    <xf numFmtId="0" fontId="7" fillId="0" borderId="0" xfId="9" applyFont="1"/>
    <xf numFmtId="49" fontId="7" fillId="0" borderId="38" xfId="9" applyNumberFormat="1" applyFont="1" applyBorder="1" applyAlignment="1">
      <alignment vertical="top" wrapText="1"/>
    </xf>
    <xf numFmtId="49" fontId="7" fillId="0" borderId="20" xfId="9" applyNumberFormat="1" applyFont="1" applyBorder="1" applyAlignment="1">
      <alignment vertical="top" wrapText="1"/>
    </xf>
    <xf numFmtId="49" fontId="7" fillId="0" borderId="39" xfId="9" applyNumberFormat="1" applyFont="1" applyBorder="1" applyAlignment="1">
      <alignment vertical="top" wrapText="1"/>
    </xf>
    <xf numFmtId="49" fontId="7" fillId="0" borderId="40" xfId="9" applyNumberFormat="1" applyFont="1" applyBorder="1" applyAlignment="1">
      <alignment vertical="top" wrapText="1"/>
    </xf>
    <xf numFmtId="49" fontId="7" fillId="0" borderId="41" xfId="9" applyNumberFormat="1" applyFont="1" applyBorder="1" applyAlignment="1">
      <alignment horizontal="left" vertical="top" wrapText="1"/>
    </xf>
    <xf numFmtId="49" fontId="5" fillId="0" borderId="13" xfId="9" applyNumberFormat="1" applyFont="1" applyBorder="1" applyAlignment="1">
      <alignment horizontal="left" wrapText="1"/>
    </xf>
    <xf numFmtId="49" fontId="22" fillId="0" borderId="0" xfId="9" applyNumberFormat="1" applyFont="1" applyAlignment="1">
      <alignment horizontal="center" wrapText="1"/>
    </xf>
    <xf numFmtId="49" fontId="22" fillId="0" borderId="9" xfId="9" applyNumberFormat="1" applyFont="1" applyBorder="1" applyAlignment="1">
      <alignment horizontal="center" wrapText="1"/>
    </xf>
    <xf numFmtId="49" fontId="21" fillId="0" borderId="9" xfId="9" applyNumberFormat="1" applyFont="1" applyBorder="1" applyAlignment="1">
      <alignment horizontal="left" wrapText="1"/>
    </xf>
    <xf numFmtId="49" fontId="21" fillId="0" borderId="7" xfId="9" applyNumberFormat="1" applyFont="1" applyBorder="1" applyAlignment="1">
      <alignment horizontal="left" wrapText="1"/>
    </xf>
    <xf numFmtId="49" fontId="5" fillId="0" borderId="8" xfId="9" applyNumberFormat="1" applyFont="1" applyBorder="1" applyAlignment="1">
      <alignment horizontal="center" wrapText="1"/>
    </xf>
    <xf numFmtId="49" fontId="7" fillId="0" borderId="6" xfId="9" applyNumberFormat="1" applyFont="1" applyBorder="1" applyAlignment="1">
      <alignment horizontal="left" vertical="top" wrapText="1"/>
    </xf>
    <xf numFmtId="49" fontId="7" fillId="0" borderId="0" xfId="9" applyNumberFormat="1" applyFont="1" applyAlignment="1">
      <alignment horizontal="left" vertical="top" wrapText="1"/>
    </xf>
    <xf numFmtId="49" fontId="7" fillId="0" borderId="8" xfId="9" applyNumberFormat="1" applyFont="1" applyBorder="1" applyAlignment="1">
      <alignment horizontal="left" vertical="top" wrapText="1"/>
    </xf>
    <xf numFmtId="49" fontId="5" fillId="0" borderId="10" xfId="9" applyNumberFormat="1" applyFont="1" applyBorder="1" applyAlignment="1">
      <alignment horizontal="center" wrapText="1"/>
    </xf>
    <xf numFmtId="49" fontId="5" fillId="0" borderId="7" xfId="9" applyNumberFormat="1" applyFont="1" applyBorder="1" applyAlignment="1">
      <alignment horizontal="left" vertical="center" wrapText="1"/>
    </xf>
    <xf numFmtId="49" fontId="21" fillId="0" borderId="10" xfId="9" applyNumberFormat="1" applyFont="1" applyBorder="1" applyAlignment="1">
      <alignment horizontal="center" wrapText="1"/>
    </xf>
    <xf numFmtId="49" fontId="7" fillId="0" borderId="9" xfId="9" applyNumberFormat="1" applyFont="1" applyBorder="1" applyAlignment="1">
      <alignment horizontal="left" vertical="top" wrapText="1"/>
    </xf>
    <xf numFmtId="49" fontId="6" fillId="0" borderId="0" xfId="9" applyNumberFormat="1" applyFont="1" applyAlignment="1">
      <alignment horizontal="left" wrapText="1"/>
    </xf>
    <xf numFmtId="49" fontId="6" fillId="0" borderId="18" xfId="9" applyNumberFormat="1" applyFont="1" applyBorder="1" applyAlignment="1">
      <alignment horizontal="left" wrapText="1"/>
    </xf>
    <xf numFmtId="49" fontId="5" fillId="0" borderId="10" xfId="9" applyNumberFormat="1" applyFont="1" applyBorder="1" applyAlignment="1">
      <alignment horizontal="center"/>
    </xf>
    <xf numFmtId="49" fontId="2" fillId="0" borderId="7" xfId="9" applyNumberFormat="1" applyFont="1" applyBorder="1" applyAlignment="1">
      <alignment horizontal="left" vertical="center" wrapText="1"/>
    </xf>
    <xf numFmtId="49" fontId="19" fillId="4" borderId="7" xfId="9" applyNumberFormat="1" applyFont="1" applyFill="1" applyBorder="1" applyAlignment="1">
      <alignment horizontal="right" vertical="center" wrapText="1"/>
    </xf>
    <xf numFmtId="49" fontId="19" fillId="4" borderId="0" xfId="9" applyNumberFormat="1" applyFont="1" applyFill="1" applyAlignment="1">
      <alignment horizontal="right" vertical="center" wrapText="1"/>
    </xf>
    <xf numFmtId="49" fontId="19" fillId="4" borderId="10" xfId="9" applyNumberFormat="1" applyFont="1" applyFill="1" applyBorder="1" applyAlignment="1">
      <alignment horizontal="right" vertical="center" wrapText="1"/>
    </xf>
    <xf numFmtId="49" fontId="5" fillId="0" borderId="7" xfId="9" applyNumberFormat="1" applyFont="1" applyBorder="1" applyAlignment="1">
      <alignment horizontal="center" vertical="center" wrapText="1"/>
    </xf>
    <xf numFmtId="49" fontId="5" fillId="0" borderId="0" xfId="9" applyNumberFormat="1" applyFont="1" applyAlignment="1">
      <alignment horizontal="center" vertical="center" wrapText="1"/>
    </xf>
    <xf numFmtId="49" fontId="5" fillId="0" borderId="10" xfId="9" applyNumberFormat="1" applyFont="1" applyBorder="1" applyAlignment="1">
      <alignment horizontal="center" vertical="center" wrapText="1"/>
    </xf>
    <xf numFmtId="49" fontId="19" fillId="4" borderId="7" xfId="9" applyNumberFormat="1" applyFont="1" applyFill="1" applyBorder="1" applyAlignment="1">
      <alignment horizontal="center" vertical="center" wrapText="1"/>
    </xf>
    <xf numFmtId="49" fontId="19" fillId="4" borderId="0" xfId="9" applyNumberFormat="1" applyFont="1" applyFill="1" applyAlignment="1">
      <alignment horizontal="center" vertical="center" wrapText="1"/>
    </xf>
    <xf numFmtId="49" fontId="19" fillId="4" borderId="10" xfId="9" applyNumberFormat="1" applyFont="1" applyFill="1" applyBorder="1" applyAlignment="1">
      <alignment horizontal="center" vertical="center" wrapText="1"/>
    </xf>
    <xf numFmtId="49" fontId="5" fillId="0" borderId="36" xfId="9" applyNumberFormat="1" applyFont="1" applyBorder="1" applyAlignment="1">
      <alignment horizontal="right" wrapText="1"/>
    </xf>
    <xf numFmtId="49" fontId="19" fillId="3" borderId="6" xfId="9" applyNumberFormat="1" applyFont="1" applyFill="1" applyBorder="1" applyAlignment="1">
      <alignment horizontal="right" vertical="center" wrapText="1"/>
    </xf>
    <xf numFmtId="49" fontId="19" fillId="3" borderId="8" xfId="9" applyNumberFormat="1" applyFont="1" applyFill="1" applyBorder="1" applyAlignment="1">
      <alignment horizontal="right" vertical="center" wrapText="1"/>
    </xf>
    <xf numFmtId="49" fontId="19" fillId="3" borderId="37" xfId="9" applyNumberFormat="1" applyFont="1" applyFill="1" applyBorder="1" applyAlignment="1">
      <alignment horizontal="right" vertical="center" wrapText="1"/>
    </xf>
    <xf numFmtId="49" fontId="33" fillId="0" borderId="8" xfId="9" applyNumberFormat="1" applyFont="1" applyBorder="1" applyAlignment="1">
      <alignment horizontal="right" wrapText="1"/>
    </xf>
    <xf numFmtId="49" fontId="19" fillId="3" borderId="0" xfId="9" applyNumberFormat="1" applyFont="1" applyFill="1" applyAlignment="1">
      <alignment horizontal="right" vertical="center" wrapText="1"/>
    </xf>
    <xf numFmtId="49" fontId="6" fillId="0" borderId="5" xfId="9" applyNumberFormat="1" applyFont="1" applyBorder="1" applyAlignment="1">
      <alignment horizontal="left" wrapText="1"/>
    </xf>
    <xf numFmtId="49" fontId="7" fillId="0" borderId="36" xfId="9" applyNumberFormat="1" applyFont="1" applyBorder="1" applyAlignment="1">
      <alignment horizontal="right" wrapText="1"/>
    </xf>
    <xf numFmtId="49" fontId="5" fillId="0" borderId="7" xfId="9" applyNumberFormat="1" applyFont="1" applyBorder="1" applyAlignment="1">
      <alignment horizontal="center"/>
    </xf>
    <xf numFmtId="49" fontId="6" fillId="0" borderId="18" xfId="9" applyNumberFormat="1" applyFont="1" applyBorder="1" applyAlignment="1">
      <alignment horizontal="left" vertical="center" wrapText="1"/>
    </xf>
    <xf numFmtId="49" fontId="5" fillId="0" borderId="10" xfId="9" applyNumberFormat="1" applyFont="1" applyBorder="1" applyAlignment="1">
      <alignment horizontal="right" wrapText="1"/>
    </xf>
    <xf numFmtId="49" fontId="5" fillId="0" borderId="0" xfId="9" applyNumberFormat="1" applyFont="1" applyAlignment="1">
      <alignment horizontal="left" vertical="center" wrapText="1"/>
    </xf>
    <xf numFmtId="49" fontId="5" fillId="0" borderId="0" xfId="9" applyNumberFormat="1" applyFont="1" applyAlignment="1">
      <alignment horizontal="center"/>
    </xf>
    <xf numFmtId="49" fontId="21" fillId="0" borderId="29" xfId="9" applyNumberFormat="1" applyFont="1" applyBorder="1" applyAlignment="1">
      <alignment horizontal="left" vertical="top" wrapText="1"/>
    </xf>
    <xf numFmtId="49" fontId="21" fillId="0" borderId="27" xfId="9" applyNumberFormat="1" applyFont="1" applyBorder="1" applyAlignment="1">
      <alignment horizontal="left" vertical="top" wrapText="1"/>
    </xf>
    <xf numFmtId="49" fontId="21" fillId="0" borderId="9" xfId="9" applyNumberFormat="1" applyFont="1" applyBorder="1" applyAlignment="1">
      <alignment horizontal="left" vertical="top" wrapText="1"/>
    </xf>
    <xf numFmtId="49" fontId="7" fillId="0" borderId="29" xfId="9" applyNumberFormat="1" applyFont="1" applyBorder="1" applyAlignment="1">
      <alignment horizontal="left" vertical="top" wrapText="1"/>
    </xf>
    <xf numFmtId="49" fontId="5" fillId="0" borderId="7" xfId="9" applyNumberFormat="1" applyFont="1" applyBorder="1" applyAlignment="1">
      <alignment horizontal="left" wrapText="1"/>
    </xf>
    <xf numFmtId="49" fontId="5" fillId="0" borderId="0" xfId="9" applyNumberFormat="1" applyFont="1" applyAlignment="1">
      <alignment horizontal="left" vertical="top" wrapText="1"/>
    </xf>
    <xf numFmtId="49" fontId="5" fillId="0" borderId="8" xfId="9" applyNumberFormat="1" applyFont="1" applyBorder="1" applyAlignment="1">
      <alignment horizontal="left" vertical="top" wrapText="1"/>
    </xf>
    <xf numFmtId="49" fontId="5" fillId="0" borderId="6" xfId="9" applyNumberFormat="1" applyFont="1" applyBorder="1" applyAlignment="1">
      <alignment horizontal="left" vertical="top" wrapText="1"/>
    </xf>
    <xf numFmtId="49" fontId="20" fillId="0" borderId="10" xfId="9" applyNumberFormat="1" applyFont="1" applyBorder="1" applyAlignment="1">
      <alignment horizontal="center" wrapText="1"/>
    </xf>
    <xf numFmtId="49" fontId="5" fillId="0" borderId="0" xfId="9" applyNumberFormat="1" applyFont="1" applyAlignment="1">
      <alignment vertical="center" wrapText="1"/>
    </xf>
    <xf numFmtId="49" fontId="5" fillId="0" borderId="0" xfId="9" applyNumberFormat="1" applyFont="1" applyAlignment="1">
      <alignment horizontal="left" wrapText="1"/>
    </xf>
    <xf numFmtId="49" fontId="5" fillId="0" borderId="6" xfId="9" applyNumberFormat="1" applyFont="1" applyBorder="1" applyAlignment="1">
      <alignment horizontal="left" vertical="center" wrapText="1"/>
    </xf>
    <xf numFmtId="49" fontId="5" fillId="0" borderId="0" xfId="9" applyNumberFormat="1" applyFont="1" applyAlignment="1">
      <alignment horizontal="left" vertical="center"/>
    </xf>
    <xf numFmtId="49" fontId="39" fillId="0" borderId="0" xfId="9" applyNumberFormat="1" applyFont="1" applyAlignment="1">
      <alignment horizontal="left" vertical="top" wrapText="1"/>
    </xf>
    <xf numFmtId="49" fontId="7" fillId="0" borderId="10" xfId="9" applyNumberFormat="1" applyFont="1" applyBorder="1" applyAlignment="1">
      <alignment horizontal="center"/>
    </xf>
    <xf numFmtId="49" fontId="5" fillId="0" borderId="13" xfId="9" applyNumberFormat="1" applyFont="1" applyBorder="1" applyAlignment="1">
      <alignment horizontal="center" wrapText="1"/>
    </xf>
    <xf numFmtId="49" fontId="5" fillId="0" borderId="7" xfId="9" applyNumberFormat="1" applyFont="1" applyBorder="1" applyAlignment="1">
      <alignment horizontal="center" wrapText="1"/>
    </xf>
    <xf numFmtId="49" fontId="5" fillId="0" borderId="7" xfId="9" applyNumberFormat="1" applyFont="1" applyBorder="1" applyAlignment="1">
      <alignment horizontal="left"/>
    </xf>
    <xf numFmtId="0" fontId="5" fillId="0" borderId="6" xfId="9" applyFont="1" applyBorder="1" applyAlignment="1">
      <alignment horizontal="left" vertical="top" wrapText="1"/>
    </xf>
    <xf numFmtId="0" fontId="5" fillId="0" borderId="8" xfId="9" applyFont="1" applyBorder="1" applyAlignment="1">
      <alignment horizontal="left" vertical="top" wrapText="1"/>
    </xf>
    <xf numFmtId="0" fontId="7" fillId="0" borderId="9" xfId="9" applyFont="1" applyBorder="1" applyAlignment="1">
      <alignment horizontal="left" wrapText="1"/>
    </xf>
    <xf numFmtId="0" fontId="5" fillId="0" borderId="7" xfId="9" applyFont="1" applyBorder="1" applyAlignment="1">
      <alignment horizontal="left" wrapText="1"/>
    </xf>
    <xf numFmtId="0" fontId="5" fillId="0" borderId="7" xfId="9" applyFont="1" applyBorder="1" applyAlignment="1">
      <alignment horizontal="left"/>
    </xf>
    <xf numFmtId="0" fontId="7" fillId="0" borderId="10" xfId="9" applyFont="1" applyBorder="1" applyAlignment="1">
      <alignment horizontal="left" wrapText="1"/>
    </xf>
    <xf numFmtId="0" fontId="7" fillId="0" borderId="6" xfId="9" applyFont="1" applyBorder="1" applyAlignment="1">
      <alignment horizontal="center" wrapText="1"/>
    </xf>
    <xf numFmtId="0" fontId="7" fillId="0" borderId="8" xfId="9" applyFont="1" applyBorder="1" applyAlignment="1">
      <alignment horizontal="left" wrapText="1"/>
    </xf>
    <xf numFmtId="0" fontId="7" fillId="0" borderId="6" xfId="9" applyFont="1" applyBorder="1" applyAlignment="1">
      <alignment horizontal="left" wrapText="1"/>
    </xf>
    <xf numFmtId="0" fontId="5" fillId="0" borderId="7" xfId="9" applyFont="1" applyBorder="1" applyAlignment="1">
      <alignment horizontal="center" wrapText="1"/>
    </xf>
    <xf numFmtId="0" fontId="5" fillId="0" borderId="6" xfId="9" applyFont="1" applyBorder="1" applyAlignment="1">
      <alignment horizontal="center" wrapText="1"/>
    </xf>
    <xf numFmtId="0" fontId="5" fillId="0" borderId="7" xfId="9" applyFont="1" applyBorder="1" applyAlignment="1">
      <alignment horizontal="left" vertical="top" wrapText="1"/>
    </xf>
    <xf numFmtId="49" fontId="5" fillId="0" borderId="20" xfId="9" applyNumberFormat="1" applyFont="1" applyBorder="1" applyAlignment="1">
      <alignment horizontal="center"/>
    </xf>
    <xf numFmtId="49" fontId="5" fillId="0" borderId="0" xfId="9" applyNumberFormat="1" applyFont="1" applyAlignment="1">
      <alignment horizontal="left"/>
    </xf>
    <xf numFmtId="49" fontId="5" fillId="0" borderId="7" xfId="9" applyNumberFormat="1" applyFont="1" applyBorder="1" applyAlignment="1">
      <alignment vertical="center"/>
    </xf>
    <xf numFmtId="49" fontId="5" fillId="0" borderId="6" xfId="9" applyNumberFormat="1" applyFont="1" applyBorder="1" applyAlignment="1">
      <alignment horizontal="center" wrapText="1"/>
    </xf>
    <xf numFmtId="49" fontId="6" fillId="0" borderId="0" xfId="9" applyNumberFormat="1" applyFont="1" applyAlignment="1">
      <alignment horizontal="left" wrapText="1" shrinkToFit="1"/>
    </xf>
    <xf numFmtId="49" fontId="6" fillId="0" borderId="18" xfId="9" applyNumberFormat="1" applyFont="1" applyBorder="1" applyAlignment="1">
      <alignment horizontal="left" wrapText="1" shrinkToFit="1"/>
    </xf>
    <xf numFmtId="49" fontId="5" fillId="0" borderId="7" xfId="9" applyNumberFormat="1" applyFont="1" applyBorder="1"/>
    <xf numFmtId="49" fontId="5" fillId="0" borderId="0" xfId="9" applyNumberFormat="1" applyFont="1" applyAlignment="1">
      <alignment wrapText="1"/>
    </xf>
    <xf numFmtId="49" fontId="5" fillId="0" borderId="0" xfId="9" applyNumberFormat="1" applyFont="1" applyAlignment="1">
      <alignment horizontal="center" wrapText="1"/>
    </xf>
    <xf numFmtId="49" fontId="7" fillId="0" borderId="0" xfId="9" applyNumberFormat="1" applyFont="1"/>
    <xf numFmtId="0" fontId="1" fillId="0" borderId="0" xfId="9"/>
  </cellXfs>
  <cellStyles count="29">
    <cellStyle name="1px L" xfId="1" xr:uid="{00000000-0005-0000-0000-000000000000}"/>
    <cellStyle name="1px R" xfId="2" xr:uid="{00000000-0005-0000-0000-000001000000}"/>
    <cellStyle name="2px L" xfId="3" xr:uid="{00000000-0005-0000-0000-000002000000}"/>
    <cellStyle name="2px R" xfId="4" xr:uid="{00000000-0005-0000-0000-000003000000}"/>
    <cellStyle name="BG" xfId="5" xr:uid="{00000000-0005-0000-0000-000004000000}"/>
    <cellStyle name="Link" xfId="6" builtinId="8"/>
    <cellStyle name="Link 2" xfId="7" xr:uid="{00000000-0005-0000-0000-000006000000}"/>
    <cellStyle name="Standard" xfId="0" builtinId="0"/>
    <cellStyle name="Standard 2" xfId="8" xr:uid="{00000000-0005-0000-0000-000008000000}"/>
    <cellStyle name="Standard 2 2" xfId="9" xr:uid="{00000000-0005-0000-0000-000009000000}"/>
    <cellStyle name="Standard 2 2 2" xfId="10" xr:uid="{00000000-0005-0000-0000-00000A000000}"/>
    <cellStyle name="Standard 3" xfId="11" xr:uid="{00000000-0005-0000-0000-00000B000000}"/>
    <cellStyle name="Standard 3 2" xfId="12" xr:uid="{00000000-0005-0000-0000-00000C000000}"/>
    <cellStyle name="Standard 3 3" xfId="13" xr:uid="{00000000-0005-0000-0000-00000D000000}"/>
    <cellStyle name="Standard 3 4" xfId="14" xr:uid="{00000000-0005-0000-0000-00000E000000}"/>
    <cellStyle name="Standard 3 4 2" xfId="15" xr:uid="{00000000-0005-0000-0000-00000F000000}"/>
    <cellStyle name="Standard 3 4 2 2" xfId="16" xr:uid="{00000000-0005-0000-0000-000010000000}"/>
    <cellStyle name="Standard 3 4 2 2 2" xfId="17" xr:uid="{00000000-0005-0000-0000-000011000000}"/>
    <cellStyle name="Standard 3 4 2 2_Kennz Segmenten u bereichen" xfId="18" xr:uid="{00000000-0005-0000-0000-000012000000}"/>
    <cellStyle name="Standard 3 4 2 3" xfId="19" xr:uid="{00000000-0005-0000-0000-000013000000}"/>
    <cellStyle name="Standard 3 4 2_Kennz Segmenten u bereichen" xfId="20" xr:uid="{00000000-0005-0000-0000-000014000000}"/>
    <cellStyle name="Standard 3 4 3" xfId="21" xr:uid="{00000000-0005-0000-0000-000015000000}"/>
    <cellStyle name="Standard 3 4 3 2" xfId="22" xr:uid="{00000000-0005-0000-0000-000016000000}"/>
    <cellStyle name="Standard 3 4 4" xfId="23" xr:uid="{00000000-0005-0000-0000-000017000000}"/>
    <cellStyle name="Standard 3 4 4 2" xfId="24" xr:uid="{00000000-0005-0000-0000-000018000000}"/>
    <cellStyle name="Standard 3 4_Kennz Segmenten u bereichen" xfId="25" xr:uid="{00000000-0005-0000-0000-000019000000}"/>
    <cellStyle name="Standard 3_Kennz Segmenten u bereichen" xfId="26" xr:uid="{00000000-0005-0000-0000-00001A000000}"/>
    <cellStyle name="Standard 4" xfId="27" xr:uid="{00000000-0005-0000-0000-00001B000000}"/>
    <cellStyle name="Standard 5" xfId="28" xr:uid="{00000000-0005-0000-0000-00001C00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tt2"/>
  <dimension ref="A3:A203"/>
  <sheetViews>
    <sheetView showGridLines="0" tabSelected="1" zoomScaleNormal="100" workbookViewId="0"/>
  </sheetViews>
  <sheetFormatPr baseColWidth="10" defaultRowHeight="13" x14ac:dyDescent="0.15"/>
  <sheetData>
    <row r="3" spans="1:1" x14ac:dyDescent="0.15">
      <c r="A3" s="1" t="str">
        <f>HYPERLINK("#'Tab01'!A2","Individual disclosure for meeting participation")</f>
        <v>Individual disclosure for meeting participation</v>
      </c>
    </row>
    <row r="4" spans="1:1" x14ac:dyDescent="0.15">
      <c r="A4" s="1" t="str">
        <f>HYPERLINK("#'Tab02'!A2","Skills profile for the entire Supervisory Board")</f>
        <v>Skills profile for the entire Supervisory Board</v>
      </c>
    </row>
    <row r="5" spans="1:1" x14ac:dyDescent="0.15">
      <c r="A5" s="1" t="str">
        <f>HYPERLINK("#'Tab03'!A2","Overview of the qualifications of the Supervisory Board")</f>
        <v>Overview of the qualifications of the Supervisory Board</v>
      </c>
    </row>
    <row r="6" spans="1:1" x14ac:dyDescent="0.15">
      <c r="A6" s="1" t="str">
        <f>HYPERLINK("#'Tab04'!A2","Fundamentals of the compensation system")</f>
        <v>Fundamentals of the compensation system</v>
      </c>
    </row>
    <row r="7" spans="1:1" x14ac:dyDescent="0.15">
      <c r="A7" s="1" t="str">
        <f>HYPERLINK("#'Tab05'!A2","2021/22 annual bonus – achievement of operating earnings before taxes (EBT)")</f>
        <v>2021/22 annual bonus – achievement of operating earnings before taxes (EBT)</v>
      </c>
    </row>
    <row r="8" spans="1:1" x14ac:dyDescent="0.15">
      <c r="A8" s="1" t="str">
        <f>HYPERLINK("#'Tab06'!A2","2020/21 annual bonus – achievement of operating earnings before taxes (EBT)")</f>
        <v>2020/21 annual bonus – achievement of operating earnings before taxes (EBT)</v>
      </c>
    </row>
    <row r="9" spans="1:1" x14ac:dyDescent="0.15">
      <c r="A9" s="1" t="str">
        <f>HYPERLINK("#'Tab07'!A2","2021/22 annual bonus – achievement of individual performance target")</f>
        <v>2021/22 annual bonus – achievement of individual performance target</v>
      </c>
    </row>
    <row r="10" spans="1:1" x14ac:dyDescent="0.15">
      <c r="A10" s="1" t="str">
        <f>HYPERLINK("#'Tab08'!A2","2021/22 annual bonus – overall target achievement")</f>
        <v>2021/22 annual bonus – overall target achievement</v>
      </c>
    </row>
    <row r="11" spans="1:1" x14ac:dyDescent="0.15">
      <c r="A11" s="1" t="str">
        <f>HYPERLINK("#'Tab09'!A2","2021/22 deferred stock – allotment")</f>
        <v>2021/22 deferred stock – allotment</v>
      </c>
    </row>
    <row r="12" spans="1:1" x14ac:dyDescent="0.15">
      <c r="A12" s="1" t="str">
        <f>HYPERLINK("#'Tab10'!A2","2019/20 deferred stock")</f>
        <v>2019/20 deferred stock</v>
      </c>
    </row>
    <row r="13" spans="1:1" x14ac:dyDescent="0.15">
      <c r="A13" s="1" t="str">
        <f>HYPERLINK("#'Tab11'!A2","2018/19 deferred stock")</f>
        <v>2018/19 deferred stock</v>
      </c>
    </row>
    <row r="14" spans="1:1" x14ac:dyDescent="0.15">
      <c r="A14" s="1" t="str">
        <f>HYPERLINK("#'Tab12'!A2","2019/20 performance cash plan – level of operating ROCE target achievement")</f>
        <v>2019/20 performance cash plan – level of operating ROCE target achievement</v>
      </c>
    </row>
    <row r="15" spans="1:1" x14ac:dyDescent="0.15">
      <c r="A15" s="1" t="str">
        <f>HYPERLINK("#'Tab13'!A2","2019/20 performance cash plan – overall target achievement")</f>
        <v>2019/20 performance cash plan – overall target achievement</v>
      </c>
    </row>
    <row r="16" spans="1:1" x14ac:dyDescent="0.15">
      <c r="A16" s="1" t="str">
        <f>HYPERLINK("#'Tab14'!A2","2018/19 performance cash plan – level of operating ROCE target achievement")</f>
        <v>2018/19 performance cash plan – level of operating ROCE target achievement</v>
      </c>
    </row>
    <row r="17" spans="1:1" x14ac:dyDescent="0.15">
      <c r="A17" s="1" t="str">
        <f>HYPERLINK("#'Tab15'!A2","2018/19 performance cash plan – overall target achievement")</f>
        <v>2018/19 performance cash plan – overall target achievement</v>
      </c>
    </row>
    <row r="18" spans="1:1" x14ac:dyDescent="0.15">
      <c r="A18" s="1" t="str">
        <f>HYPERLINK("#'Tab16'!A2","Target compensation in fiscal year 2021/22")</f>
        <v>Target compensation in fiscal year 2021/22</v>
      </c>
    </row>
    <row r="19" spans="1:1" x14ac:dyDescent="0.15">
      <c r="A19" s="1" t="str">
        <f>HYPERLINK("#'Tab17'!A2","Compensation granted and owed to active Executive Board members")</f>
        <v>Compensation granted and owed to active Executive Board members</v>
      </c>
    </row>
    <row r="20" spans="1:1" x14ac:dyDescent="0.15">
      <c r="A20" s="1" t="str">
        <f>HYPERLINK("#'Tab18'!A2","Compensation granted and owed to former Executive Board members")</f>
        <v>Compensation granted and owed to former Executive Board members</v>
      </c>
    </row>
    <row r="21" spans="1:1" x14ac:dyDescent="0.15">
      <c r="A21" s="1" t="str">
        <f>HYPERLINK("#'Tab19'!A2","Compensation granted and owed to former Executive Board members – Pension payment")</f>
        <v>Compensation granted and owed to former Executive Board members – Pension payment</v>
      </c>
    </row>
    <row r="22" spans="1:1" x14ac:dyDescent="0.15">
      <c r="A22" s="1" t="str">
        <f>HYPERLINK("#'Tab20'!A2","Compensation granted and owed to the Supervisory Board")</f>
        <v>Compensation granted and owed to the Supervisory Board</v>
      </c>
    </row>
    <row r="23" spans="1:1" x14ac:dyDescent="0.15">
      <c r="A23" s="1" t="str">
        <f>HYPERLINK("#'Tab21'!A2","Compensation granted and owed to the Supervisory Board 2020/21")</f>
        <v>Compensation granted and owed to the Supervisory Board 2020/21</v>
      </c>
    </row>
    <row r="24" spans="1:1" x14ac:dyDescent="0.15">
      <c r="A24" s="1" t="str">
        <f>HYPERLINK("#'Tab22'!A2","Comparative presentation")</f>
        <v>Comparative presentation</v>
      </c>
    </row>
    <row r="25" spans="1:1" x14ac:dyDescent="0.15">
      <c r="A25" s="1" t="str">
        <f>HYPERLINK("#'Tab23'!A2","Fundamentals of the compensation system")</f>
        <v>Fundamentals of the compensation system</v>
      </c>
    </row>
    <row r="26" spans="1:1" x14ac:dyDescent="0.15">
      <c r="A26" s="1" t="str">
        <f>HYPERLINK("#'Tab24'!A2","Overview of material topics in the NFR")</f>
        <v>Overview of material topics in the NFR</v>
      </c>
    </row>
    <row r="27" spans="1:1" x14ac:dyDescent="0.15">
      <c r="A27" s="1" t="str">
        <f>HYPERLINK("#'Tab25'!A2","Economic activities")</f>
        <v>Economic activities</v>
      </c>
    </row>
    <row r="28" spans="1:1" x14ac:dyDescent="0.15">
      <c r="A28" s="1" t="str">
        <f>HYPERLINK("#'Tab26'!A2","Overview of KPIs pursuant to the EU taxonomy (EUT)")</f>
        <v>Overview of KPIs pursuant to the EU taxonomy (EUT)</v>
      </c>
    </row>
    <row r="29" spans="1:1" x14ac:dyDescent="0.15">
      <c r="A29" s="1" t="str">
        <f>HYPERLINK("#'Tab27'!A2","Aurubis Group personnel structure")</f>
        <v>Aurubis Group personnel structure</v>
      </c>
    </row>
    <row r="30" spans="1:1" x14ac:dyDescent="0.15">
      <c r="A30" s="1" t="str">
        <f>HYPERLINK("#'Tab28'!A2","Employee turnover in the Aurubis Group")</f>
        <v>Employee turnover in the Aurubis Group</v>
      </c>
    </row>
    <row r="31" spans="1:1" x14ac:dyDescent="0.15">
      <c r="A31" s="1" t="str">
        <f>HYPERLINK("#'Tab29'!A2","Age structure")</f>
        <v>Age structure</v>
      </c>
    </row>
    <row r="32" spans="1:1" x14ac:dyDescent="0.15">
      <c r="A32" s="1" t="str">
        <f>HYPERLINK("#'Tab30'!A2","Training and education")</f>
        <v>Training and education</v>
      </c>
    </row>
    <row r="33" spans="1:1" x14ac:dyDescent="0.15">
      <c r="A33" s="1" t="str">
        <f>HYPERLINK("#'Tab31'!A2","Occupational health and safety")</f>
        <v>Occupational health and safety</v>
      </c>
    </row>
    <row r="34" spans="1:1" x14ac:dyDescent="0.15">
      <c r="A34" s="1" t="str">
        <f>HYPERLINK("#'Tab32'!A2","Energy consumption")</f>
        <v>Energy consumption</v>
      </c>
    </row>
    <row r="35" spans="1:1" x14ac:dyDescent="0.15">
      <c r="A35" s="1" t="str">
        <f>HYPERLINK("#'Tab33'!A2","CO₂ emissions")</f>
        <v>CO₂ emissions</v>
      </c>
    </row>
    <row r="36" spans="1:1" x14ac:dyDescent="0.15">
      <c r="A36" s="1" t="str">
        <f>HYPERLINK("#'Tab34'!A2","Specific emissions copper equivalent")</f>
        <v>Specific emissions copper equivalent</v>
      </c>
    </row>
    <row r="37" spans="1:1" x14ac:dyDescent="0.15">
      <c r="A37" s="1" t="str">
        <f>HYPERLINK("#'Tab35'!A2","Specific emissions copper output")</f>
        <v>Specific emissions copper output</v>
      </c>
    </row>
    <row r="38" spans="1:1" x14ac:dyDescent="0.15">
      <c r="A38" s="1" t="str">
        <f>HYPERLINK("#'Tab36'!A2","Compliance and anti-corruption: employees trained the past three years")</f>
        <v>Compliance and anti-corruption: employees trained the past three years</v>
      </c>
    </row>
    <row r="39" spans="1:1" x14ac:dyDescent="0.15">
      <c r="A39" s="1" t="str">
        <f>HYPERLINK("#'Tab37'!A2","Certifications by site")</f>
        <v>Certifications by site</v>
      </c>
    </row>
    <row r="40" spans="1:1" x14ac:dyDescent="0.15">
      <c r="A40" s="1" t="str">
        <f>HYPERLINK("#'Tab38'!A2","Key figures of Aurubis shares")</f>
        <v>Key figures of Aurubis shares</v>
      </c>
    </row>
    <row r="41" spans="1:1" x14ac:dyDescent="0.15">
      <c r="A41" s="1" t="str">
        <f>HYPERLINK("#'Tab39'!A2","Information on Aurubis shares")</f>
        <v>Information on Aurubis shares</v>
      </c>
    </row>
    <row r="42" spans="1:1" x14ac:dyDescent="0.15">
      <c r="A42" s="1" t="str">
        <f>HYPERLINK("#'Tab40'!A2","Analyst coverage 2021/22")</f>
        <v>Analyst coverage 2021/22</v>
      </c>
    </row>
    <row r="43" spans="1:1" x14ac:dyDescent="0.15">
      <c r="A43" s="1" t="str">
        <f>HYPERLINK("#'Tab41'!A2","
Sites and employees")</f>
        <v xml:space="preserve">
Sites and employees</v>
      </c>
    </row>
    <row r="44" spans="1:1" x14ac:dyDescent="0.15">
      <c r="A44" s="1" t="str">
        <f>HYPERLINK("#'Tab42'!A2","Operating return on capital employed (ROCE)")</f>
        <v>Operating return on capital employed (ROCE)</v>
      </c>
    </row>
    <row r="45" spans="1:1" x14ac:dyDescent="0.15">
      <c r="A45" s="1" t="str">
        <f>HYPERLINK("#'Tab43'!A2","Occupational health and safety")</f>
        <v>Occupational health and safety</v>
      </c>
    </row>
    <row r="46" spans="1:1" x14ac:dyDescent="0.15">
      <c r="A46" s="1" t="str">
        <f>HYPERLINK("#'Tab44'!A2","Reconciliation of the Consolidated Income Statement")</f>
        <v>Reconciliation of the Consolidated Income Statement</v>
      </c>
    </row>
    <row r="47" spans="1:1" x14ac:dyDescent="0.15">
      <c r="A47" s="1" t="str">
        <f>HYPERLINK("#'Tab45'!A2","Breakdown of revenues")</f>
        <v>Breakdown of revenues</v>
      </c>
    </row>
    <row r="48" spans="1:1" x14ac:dyDescent="0.15">
      <c r="A48" s="1" t="str">
        <f>HYPERLINK("#'Tab46'!A2","Development of borrowings")</f>
        <v>Development of borrowings</v>
      </c>
    </row>
    <row r="49" spans="1:1" x14ac:dyDescent="0.15">
      <c r="A49" s="1" t="str">
        <f>HYPERLINK("#'Tab47'!A2","IFRS balance sheet structure of the Group")</f>
        <v>IFRS balance sheet structure of the Group</v>
      </c>
    </row>
    <row r="50" spans="1:1" x14ac:dyDescent="0.15">
      <c r="A50" s="1" t="str">
        <f>HYPERLINK("#'Tab48'!A2","Reconciliation of the consolidated statement of financial position")</f>
        <v>Reconciliation of the consolidated statement of financial position</v>
      </c>
    </row>
    <row r="51" spans="1:1" x14ac:dyDescent="0.15">
      <c r="A51" s="1" t="str">
        <f>HYPERLINK("#'Tab49'!A2","Operating return on capital employed (ROCE)")</f>
        <v>Operating return on capital employed (ROCE)</v>
      </c>
    </row>
    <row r="52" spans="1:1" x14ac:dyDescent="0.15">
      <c r="A52" s="1" t="str">
        <f>HYPERLINK("#'Tab50'!A2","Group financial ratios (operating)")</f>
        <v>Group financial ratios (operating)</v>
      </c>
    </row>
    <row r="53" spans="1:1" x14ac:dyDescent="0.15">
      <c r="A53" s="1" t="str">
        <f>HYPERLINK("#'Tab51'!A2","Analysis of liquidity and funding")</f>
        <v>Analysis of liquidity and funding</v>
      </c>
    </row>
    <row r="54" spans="1:1" x14ac:dyDescent="0.15">
      <c r="A54" s="1" t="str">
        <f>HYPERLINK("#'Tab52'!A2","Net financial position of the Group")</f>
        <v>Net financial position of the Group</v>
      </c>
    </row>
    <row r="55" spans="1:1" x14ac:dyDescent="0.15">
      <c r="A55" s="1" t="str">
        <f>HYPERLINK("#'Tab53'!A2","Key figures Multimetal Recycling segment")</f>
        <v>Key figures Multimetal Recycling segment</v>
      </c>
    </row>
    <row r="56" spans="1:1" x14ac:dyDescent="0.15">
      <c r="A56" s="1" t="str">
        <f>HYPERLINK("#'Tab54'!A2","Key figures Custom Smelting &amp; Products segment")</f>
        <v>Key figures Custom Smelting &amp; Products segment</v>
      </c>
    </row>
    <row r="57" spans="1:1" x14ac:dyDescent="0.15">
      <c r="A57" s="1" t="str">
        <f>HYPERLINK("#'Tab55'!A2","Sales volumes of other metals")</f>
        <v>Sales volumes of other metals</v>
      </c>
    </row>
    <row r="58" spans="1:1" x14ac:dyDescent="0.15">
      <c r="A58" s="1" t="str">
        <f>HYPERLINK("#'Tab56'!A2","Income Statement")</f>
        <v>Income Statement</v>
      </c>
    </row>
    <row r="59" spans="1:1" x14ac:dyDescent="0.15">
      <c r="A59" s="1" t="str">
        <f>HYPERLINK("#'Tab57'!A2","Balance sheet structure of Aurubis AG")</f>
        <v>Balance sheet structure of Aurubis AG</v>
      </c>
    </row>
    <row r="60" spans="1:1" x14ac:dyDescent="0.15">
      <c r="A60" s="1" t="str">
        <f>HYPERLINK("#'Tab58'!A2","Potential effect on earnings")</f>
        <v>Potential effect on earnings</v>
      </c>
    </row>
    <row r="61" spans="1:1" x14ac:dyDescent="0.15">
      <c r="A61" s="1" t="str">
        <f>HYPERLINK("#'Tab59'!A2","Consolidated Income Statement")</f>
        <v>Consolidated Income Statement</v>
      </c>
    </row>
    <row r="62" spans="1:1" x14ac:dyDescent="0.15">
      <c r="A62" s="1" t="str">
        <f>HYPERLINK("#'Tab60'!A2","Consolidated Statement of Comprehensive Income")</f>
        <v>Consolidated Statement of Comprehensive Income</v>
      </c>
    </row>
    <row r="63" spans="1:1" x14ac:dyDescent="0.15">
      <c r="A63" s="1" t="str">
        <f>HYPERLINK("#'Tab61'!A2","Consolidated Statement of Financial Position Assets")</f>
        <v>Consolidated Statement of Financial Position Assets</v>
      </c>
    </row>
    <row r="64" spans="1:1" x14ac:dyDescent="0.15">
      <c r="A64" s="1" t="str">
        <f>HYPERLINK("#'Tab62'!A2","Consolidated Statement of Financial Position Equity and liabilities")</f>
        <v>Consolidated Statement of Financial Position Equity and liabilities</v>
      </c>
    </row>
    <row r="65" spans="1:1" x14ac:dyDescent="0.15">
      <c r="A65" s="1" t="str">
        <f>HYPERLINK("#'Tab63'!A2","Consolidated Cash Flow Statement")</f>
        <v>Consolidated Cash Flow Statement</v>
      </c>
    </row>
    <row r="66" spans="1:1" x14ac:dyDescent="0.15">
      <c r="A66" s="1" t="str">
        <f>HYPERLINK("#'Tab64'!A2","Consolidated Statement of Changes in Equity")</f>
        <v>Consolidated Statement of Changes in Equity</v>
      </c>
    </row>
    <row r="67" spans="1:1" x14ac:dyDescent="0.15">
      <c r="A67" s="1" t="str">
        <f>HYPERLINK("#'Tab65'!A2","5-Year Overview")</f>
        <v>5-Year Overview</v>
      </c>
    </row>
    <row r="68" spans="1:1" x14ac:dyDescent="0.15">
      <c r="A68" s="1" t="str">
        <f>HYPERLINK("#'Tab66'!A2","Financial calendar")</f>
        <v>Financial calendar</v>
      </c>
    </row>
    <row r="69" spans="1:1" x14ac:dyDescent="0.15">
      <c r="A69" s="1"/>
    </row>
    <row r="70" spans="1:1" x14ac:dyDescent="0.15">
      <c r="A70" s="1"/>
    </row>
    <row r="71" spans="1:1" x14ac:dyDescent="0.15">
      <c r="A71" s="1"/>
    </row>
    <row r="72" spans="1:1" x14ac:dyDescent="0.15">
      <c r="A72" s="1"/>
    </row>
    <row r="73" spans="1:1" x14ac:dyDescent="0.15">
      <c r="A73" s="1"/>
    </row>
    <row r="74" spans="1:1" x14ac:dyDescent="0.15">
      <c r="A74" s="1"/>
    </row>
    <row r="75" spans="1:1" x14ac:dyDescent="0.15">
      <c r="A75" s="1"/>
    </row>
    <row r="76" spans="1:1" x14ac:dyDescent="0.15">
      <c r="A76" s="1"/>
    </row>
    <row r="77" spans="1:1" x14ac:dyDescent="0.15">
      <c r="A77" s="1"/>
    </row>
    <row r="78" spans="1:1" x14ac:dyDescent="0.15">
      <c r="A78" s="1"/>
    </row>
    <row r="79" spans="1:1" x14ac:dyDescent="0.15">
      <c r="A79" s="1"/>
    </row>
    <row r="80" spans="1:1" x14ac:dyDescent="0.15">
      <c r="A80" s="1"/>
    </row>
    <row r="81" spans="1:1" x14ac:dyDescent="0.15">
      <c r="A81" s="1"/>
    </row>
    <row r="82" spans="1:1" x14ac:dyDescent="0.15">
      <c r="A82" s="1"/>
    </row>
    <row r="83" spans="1:1" x14ac:dyDescent="0.15">
      <c r="A83" s="1"/>
    </row>
    <row r="84" spans="1:1" x14ac:dyDescent="0.15">
      <c r="A84" s="1"/>
    </row>
    <row r="85" spans="1:1" x14ac:dyDescent="0.15">
      <c r="A85" s="1"/>
    </row>
    <row r="86" spans="1:1" x14ac:dyDescent="0.15">
      <c r="A86" s="1"/>
    </row>
    <row r="87" spans="1:1" x14ac:dyDescent="0.15">
      <c r="A87" s="1"/>
    </row>
    <row r="88" spans="1:1" x14ac:dyDescent="0.15">
      <c r="A88" s="1"/>
    </row>
    <row r="89" spans="1:1" x14ac:dyDescent="0.15">
      <c r="A89" s="1"/>
    </row>
    <row r="90" spans="1:1" x14ac:dyDescent="0.15">
      <c r="A90" s="1"/>
    </row>
    <row r="91" spans="1:1" x14ac:dyDescent="0.15">
      <c r="A91" s="1"/>
    </row>
    <row r="92" spans="1:1" x14ac:dyDescent="0.15">
      <c r="A92" s="1"/>
    </row>
    <row r="93" spans="1:1" x14ac:dyDescent="0.15">
      <c r="A93" s="1"/>
    </row>
    <row r="94" spans="1:1" x14ac:dyDescent="0.15">
      <c r="A94" s="1"/>
    </row>
    <row r="95" spans="1:1" x14ac:dyDescent="0.15">
      <c r="A95" s="1"/>
    </row>
    <row r="96" spans="1:1" x14ac:dyDescent="0.15">
      <c r="A96" s="1"/>
    </row>
    <row r="97" spans="1:1" x14ac:dyDescent="0.15">
      <c r="A97" s="1"/>
    </row>
    <row r="98" spans="1:1" x14ac:dyDescent="0.15">
      <c r="A98" s="1"/>
    </row>
    <row r="99" spans="1:1" x14ac:dyDescent="0.15">
      <c r="A99" s="1"/>
    </row>
    <row r="100" spans="1:1" x14ac:dyDescent="0.15">
      <c r="A100" s="1"/>
    </row>
    <row r="101" spans="1:1" x14ac:dyDescent="0.15">
      <c r="A101" s="1"/>
    </row>
    <row r="102" spans="1:1" x14ac:dyDescent="0.15">
      <c r="A102" s="1"/>
    </row>
    <row r="103" spans="1:1" x14ac:dyDescent="0.15">
      <c r="A103" s="1"/>
    </row>
    <row r="104" spans="1:1" x14ac:dyDescent="0.15">
      <c r="A104" s="1"/>
    </row>
    <row r="105" spans="1:1" x14ac:dyDescent="0.15">
      <c r="A105" s="1"/>
    </row>
    <row r="106" spans="1:1" x14ac:dyDescent="0.15">
      <c r="A106" s="1"/>
    </row>
    <row r="107" spans="1:1" x14ac:dyDescent="0.15">
      <c r="A107" s="1"/>
    </row>
    <row r="108" spans="1:1" x14ac:dyDescent="0.15">
      <c r="A108" s="1"/>
    </row>
    <row r="109" spans="1:1" x14ac:dyDescent="0.15">
      <c r="A109" s="1"/>
    </row>
    <row r="110" spans="1:1" x14ac:dyDescent="0.15">
      <c r="A110" s="1"/>
    </row>
    <row r="111" spans="1:1" x14ac:dyDescent="0.15">
      <c r="A111" s="1"/>
    </row>
    <row r="112" spans="1:1" x14ac:dyDescent="0.15">
      <c r="A112" s="1"/>
    </row>
    <row r="113" spans="1:1" x14ac:dyDescent="0.15">
      <c r="A113" s="1"/>
    </row>
    <row r="114" spans="1:1" x14ac:dyDescent="0.15">
      <c r="A114" s="1"/>
    </row>
    <row r="115" spans="1:1" x14ac:dyDescent="0.15">
      <c r="A115" s="1"/>
    </row>
    <row r="116" spans="1:1" x14ac:dyDescent="0.15">
      <c r="A116" s="1"/>
    </row>
    <row r="117" spans="1:1" x14ac:dyDescent="0.15">
      <c r="A117" s="1"/>
    </row>
    <row r="118" spans="1:1" x14ac:dyDescent="0.15">
      <c r="A118" s="1"/>
    </row>
    <row r="119" spans="1:1" x14ac:dyDescent="0.15">
      <c r="A119" s="1"/>
    </row>
    <row r="120" spans="1:1" x14ac:dyDescent="0.15">
      <c r="A120" s="1"/>
    </row>
    <row r="121" spans="1:1" x14ac:dyDescent="0.15">
      <c r="A121" s="1"/>
    </row>
    <row r="122" spans="1:1" x14ac:dyDescent="0.15">
      <c r="A122" s="1"/>
    </row>
    <row r="123" spans="1:1" x14ac:dyDescent="0.15">
      <c r="A123" s="1"/>
    </row>
    <row r="124" spans="1:1" x14ac:dyDescent="0.15">
      <c r="A124" s="1"/>
    </row>
    <row r="125" spans="1:1" x14ac:dyDescent="0.15">
      <c r="A125" s="1"/>
    </row>
    <row r="126" spans="1:1" x14ac:dyDescent="0.15">
      <c r="A126" s="1"/>
    </row>
    <row r="127" spans="1:1" x14ac:dyDescent="0.15">
      <c r="A127" s="1"/>
    </row>
    <row r="128" spans="1:1" x14ac:dyDescent="0.15">
      <c r="A128" s="1"/>
    </row>
    <row r="129" spans="1:1" x14ac:dyDescent="0.15">
      <c r="A129" s="1"/>
    </row>
    <row r="130" spans="1:1" x14ac:dyDescent="0.15">
      <c r="A130" s="1"/>
    </row>
    <row r="131" spans="1:1" x14ac:dyDescent="0.15">
      <c r="A131" s="1"/>
    </row>
    <row r="132" spans="1:1" x14ac:dyDescent="0.15">
      <c r="A132" s="1"/>
    </row>
    <row r="133" spans="1:1" x14ac:dyDescent="0.15">
      <c r="A133" s="1"/>
    </row>
    <row r="134" spans="1:1" x14ac:dyDescent="0.15">
      <c r="A134" s="1"/>
    </row>
    <row r="135" spans="1:1" x14ac:dyDescent="0.15">
      <c r="A135" s="1"/>
    </row>
    <row r="136" spans="1:1" x14ac:dyDescent="0.15">
      <c r="A136" s="1"/>
    </row>
    <row r="137" spans="1:1" x14ac:dyDescent="0.15">
      <c r="A137" s="1"/>
    </row>
    <row r="138" spans="1:1" x14ac:dyDescent="0.15">
      <c r="A138" s="1"/>
    </row>
    <row r="139" spans="1:1" x14ac:dyDescent="0.15">
      <c r="A139" s="1"/>
    </row>
    <row r="140" spans="1:1" x14ac:dyDescent="0.15">
      <c r="A140" s="1"/>
    </row>
    <row r="141" spans="1:1" x14ac:dyDescent="0.15">
      <c r="A141" s="1"/>
    </row>
    <row r="142" spans="1:1" x14ac:dyDescent="0.15">
      <c r="A142" s="1"/>
    </row>
    <row r="143" spans="1:1" x14ac:dyDescent="0.15">
      <c r="A143" s="1"/>
    </row>
    <row r="144" spans="1:1" x14ac:dyDescent="0.15">
      <c r="A144" s="1"/>
    </row>
    <row r="145" spans="1:1" x14ac:dyDescent="0.15">
      <c r="A145" s="1"/>
    </row>
    <row r="146" spans="1:1" x14ac:dyDescent="0.15">
      <c r="A146" s="1"/>
    </row>
    <row r="147" spans="1:1" x14ac:dyDescent="0.15">
      <c r="A147" s="1"/>
    </row>
    <row r="148" spans="1:1" x14ac:dyDescent="0.15">
      <c r="A148" s="1"/>
    </row>
    <row r="149" spans="1:1" x14ac:dyDescent="0.15">
      <c r="A149" s="1"/>
    </row>
    <row r="150" spans="1:1" x14ac:dyDescent="0.15">
      <c r="A150" s="1"/>
    </row>
    <row r="151" spans="1:1" x14ac:dyDescent="0.15">
      <c r="A151" s="1"/>
    </row>
    <row r="152" spans="1:1" x14ac:dyDescent="0.15">
      <c r="A152" s="1"/>
    </row>
    <row r="153" spans="1:1" x14ac:dyDescent="0.15">
      <c r="A153" s="1"/>
    </row>
    <row r="154" spans="1:1" x14ac:dyDescent="0.15">
      <c r="A154" s="1"/>
    </row>
    <row r="155" spans="1:1" x14ac:dyDescent="0.15">
      <c r="A155" s="1"/>
    </row>
    <row r="156" spans="1:1" x14ac:dyDescent="0.15">
      <c r="A156" s="1"/>
    </row>
    <row r="157" spans="1:1" x14ac:dyDescent="0.15">
      <c r="A157" s="1"/>
    </row>
    <row r="158" spans="1:1" x14ac:dyDescent="0.15">
      <c r="A158" s="1"/>
    </row>
    <row r="159" spans="1:1" x14ac:dyDescent="0.15">
      <c r="A159" s="1"/>
    </row>
    <row r="160" spans="1:1" x14ac:dyDescent="0.15">
      <c r="A160" s="1"/>
    </row>
    <row r="161" spans="1:1" x14ac:dyDescent="0.15">
      <c r="A161" s="1"/>
    </row>
    <row r="162" spans="1:1" x14ac:dyDescent="0.15">
      <c r="A162" s="1"/>
    </row>
    <row r="163" spans="1:1" x14ac:dyDescent="0.15">
      <c r="A163" s="1"/>
    </row>
    <row r="164" spans="1:1" x14ac:dyDescent="0.15">
      <c r="A164" s="1"/>
    </row>
    <row r="165" spans="1:1" x14ac:dyDescent="0.15">
      <c r="A165" s="1"/>
    </row>
    <row r="166" spans="1:1" x14ac:dyDescent="0.15">
      <c r="A166" s="1"/>
    </row>
    <row r="167" spans="1:1" x14ac:dyDescent="0.15">
      <c r="A167" s="1"/>
    </row>
    <row r="168" spans="1:1" x14ac:dyDescent="0.15">
      <c r="A168" s="1"/>
    </row>
    <row r="169" spans="1:1" x14ac:dyDescent="0.15">
      <c r="A169" s="1"/>
    </row>
    <row r="170" spans="1:1" x14ac:dyDescent="0.15">
      <c r="A170" s="1"/>
    </row>
    <row r="171" spans="1:1" x14ac:dyDescent="0.15">
      <c r="A171" s="1"/>
    </row>
    <row r="172" spans="1:1" x14ac:dyDescent="0.15">
      <c r="A172" s="1"/>
    </row>
    <row r="173" spans="1:1" x14ac:dyDescent="0.15">
      <c r="A173" s="1"/>
    </row>
    <row r="174" spans="1:1" x14ac:dyDescent="0.15">
      <c r="A174" s="1"/>
    </row>
    <row r="175" spans="1:1" x14ac:dyDescent="0.15">
      <c r="A175" s="1"/>
    </row>
    <row r="176" spans="1:1" x14ac:dyDescent="0.15">
      <c r="A176" s="1"/>
    </row>
    <row r="177" spans="1:1" x14ac:dyDescent="0.15">
      <c r="A177" s="1"/>
    </row>
    <row r="178" spans="1:1" x14ac:dyDescent="0.15">
      <c r="A178" s="1"/>
    </row>
    <row r="179" spans="1:1" x14ac:dyDescent="0.15">
      <c r="A179" s="1"/>
    </row>
    <row r="180" spans="1:1" x14ac:dyDescent="0.15">
      <c r="A180" s="1"/>
    </row>
    <row r="181" spans="1:1" x14ac:dyDescent="0.15">
      <c r="A181" s="1"/>
    </row>
    <row r="182" spans="1:1" x14ac:dyDescent="0.15">
      <c r="A182" s="1"/>
    </row>
    <row r="183" spans="1:1" x14ac:dyDescent="0.15">
      <c r="A183" s="1"/>
    </row>
    <row r="184" spans="1:1" x14ac:dyDescent="0.15">
      <c r="A184" s="1"/>
    </row>
    <row r="185" spans="1:1" x14ac:dyDescent="0.15">
      <c r="A185" s="1"/>
    </row>
    <row r="186" spans="1:1" x14ac:dyDescent="0.15">
      <c r="A186" s="1"/>
    </row>
    <row r="187" spans="1:1" x14ac:dyDescent="0.15">
      <c r="A187" s="1"/>
    </row>
    <row r="188" spans="1:1" x14ac:dyDescent="0.15">
      <c r="A188" s="1"/>
    </row>
    <row r="189" spans="1:1" x14ac:dyDescent="0.15">
      <c r="A189" s="1"/>
    </row>
    <row r="190" spans="1:1" x14ac:dyDescent="0.15">
      <c r="A190" s="1"/>
    </row>
    <row r="191" spans="1:1" x14ac:dyDescent="0.15">
      <c r="A191" s="1"/>
    </row>
    <row r="192" spans="1:1" x14ac:dyDescent="0.15">
      <c r="A192" s="1"/>
    </row>
    <row r="193" spans="1:1" x14ac:dyDescent="0.15">
      <c r="A193" s="1"/>
    </row>
    <row r="194" spans="1:1" x14ac:dyDescent="0.15">
      <c r="A194" s="1"/>
    </row>
    <row r="195" spans="1:1" x14ac:dyDescent="0.15">
      <c r="A195" s="1"/>
    </row>
    <row r="196" spans="1:1" x14ac:dyDescent="0.15">
      <c r="A196" s="1"/>
    </row>
    <row r="197" spans="1:1" x14ac:dyDescent="0.15">
      <c r="A197" s="1"/>
    </row>
    <row r="198" spans="1:1" x14ac:dyDescent="0.15">
      <c r="A198" s="1"/>
    </row>
    <row r="199" spans="1:1" x14ac:dyDescent="0.15">
      <c r="A199" s="1"/>
    </row>
    <row r="200" spans="1:1" x14ac:dyDescent="0.15">
      <c r="A200" s="1"/>
    </row>
    <row r="201" spans="1:1" x14ac:dyDescent="0.15">
      <c r="A201" s="1"/>
    </row>
    <row r="202" spans="1:1" x14ac:dyDescent="0.15">
      <c r="A202" s="1"/>
    </row>
    <row r="203" spans="1:1" x14ac:dyDescent="0.15">
      <c r="A203" s="1"/>
    </row>
  </sheetData>
  <pageMargins left="0.75" right="0.75" top="1" bottom="1" header="0.5" footer="0.5"/>
  <pageSetup paperSize="9" orientation="portrait" horizontalDpi="4294967292" verticalDpi="429496729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A6A15D-0946-9243-858E-3563F9163A56}">
  <dimension ref="A1:D9"/>
  <sheetViews>
    <sheetView showGridLines="0" zoomScaleNormal="100" workbookViewId="0"/>
  </sheetViews>
  <sheetFormatPr baseColWidth="10" defaultColWidth="10.6640625" defaultRowHeight="15" customHeight="1" x14ac:dyDescent="0.2"/>
  <cols>
    <col min="1" max="1" width="45.5" style="30" customWidth="1"/>
    <col min="2" max="4" width="14" style="8" customWidth="1"/>
    <col min="5" max="16384" width="10.6640625" style="30"/>
  </cols>
  <sheetData>
    <row r="1" spans="1:4" ht="15" customHeight="1" x14ac:dyDescent="0.2">
      <c r="A1" s="81" t="str">
        <f>HYPERLINK("#'Index'!A1","Back to index")</f>
        <v>Back to index</v>
      </c>
    </row>
    <row r="2" spans="1:4" ht="45" customHeight="1" x14ac:dyDescent="0.25">
      <c r="A2" s="7" t="s">
        <v>870</v>
      </c>
    </row>
    <row r="3" spans="1:4" ht="21" customHeight="1" x14ac:dyDescent="0.2">
      <c r="A3" s="10" t="s">
        <v>1314</v>
      </c>
      <c r="B3" s="11"/>
      <c r="C3" s="12"/>
      <c r="D3" s="12"/>
    </row>
    <row r="4" spans="1:4" ht="16" x14ac:dyDescent="0.2">
      <c r="A4" s="45"/>
    </row>
    <row r="5" spans="1:4" s="9" customFormat="1" ht="69" thickBot="1" x14ac:dyDescent="0.25">
      <c r="A5" s="36" t="s">
        <v>159</v>
      </c>
      <c r="B5" s="74" t="s">
        <v>1313</v>
      </c>
      <c r="C5" s="228" t="s">
        <v>1312</v>
      </c>
      <c r="D5" s="74" t="s">
        <v>1311</v>
      </c>
    </row>
    <row r="6" spans="1:4" s="9" customFormat="1" ht="24" customHeight="1" x14ac:dyDescent="0.2">
      <c r="A6" s="22" t="s">
        <v>580</v>
      </c>
      <c r="B6" s="75" t="s">
        <v>1278</v>
      </c>
      <c r="C6" s="266" t="s">
        <v>1310</v>
      </c>
      <c r="D6" s="82" t="s">
        <v>1309</v>
      </c>
    </row>
    <row r="7" spans="1:4" s="9" customFormat="1" ht="24" customHeight="1" x14ac:dyDescent="0.2">
      <c r="A7" s="22" t="s">
        <v>581</v>
      </c>
      <c r="B7" s="78" t="s">
        <v>1270</v>
      </c>
      <c r="C7" s="267"/>
      <c r="D7" s="78" t="s">
        <v>1308</v>
      </c>
    </row>
    <row r="8" spans="1:4" s="9" customFormat="1" ht="24" customHeight="1" thickBot="1" x14ac:dyDescent="0.25">
      <c r="A8" s="22" t="s">
        <v>605</v>
      </c>
      <c r="B8" s="78" t="s">
        <v>1270</v>
      </c>
      <c r="C8" s="268"/>
      <c r="D8" s="78" t="s">
        <v>1308</v>
      </c>
    </row>
    <row r="9" spans="1:4" ht="36" customHeight="1" x14ac:dyDescent="0.2">
      <c r="A9" s="265" t="s">
        <v>1307</v>
      </c>
      <c r="B9" s="265"/>
      <c r="C9" s="265"/>
      <c r="D9" s="265"/>
    </row>
  </sheetData>
  <mergeCells count="2">
    <mergeCell ref="A9:D9"/>
    <mergeCell ref="C6:C8"/>
  </mergeCells>
  <pageMargins left="0.75" right="0.75" top="1" bottom="1" header="0.5" footer="0.5"/>
  <pageSetup paperSize="9" orientation="portrait" horizontalDpi="4294967292" verticalDpi="429496729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1A412-B698-0B42-A7B0-C1CE78286EDB}">
  <dimension ref="A1:F9"/>
  <sheetViews>
    <sheetView showGridLines="0" zoomScaleNormal="100" workbookViewId="0"/>
  </sheetViews>
  <sheetFormatPr baseColWidth="10" defaultColWidth="10.6640625" defaultRowHeight="15" customHeight="1" x14ac:dyDescent="0.2"/>
  <cols>
    <col min="1" max="1" width="33.83203125" style="30" customWidth="1"/>
    <col min="2" max="2" width="13.83203125" style="30" customWidth="1"/>
    <col min="3" max="3" width="10.5" style="30" customWidth="1"/>
    <col min="4" max="6" width="14" style="8" customWidth="1"/>
    <col min="7" max="16384" width="10.6640625" style="30"/>
  </cols>
  <sheetData>
    <row r="1" spans="1:6" ht="15" customHeight="1" x14ac:dyDescent="0.2">
      <c r="A1" s="81" t="str">
        <f>HYPERLINK("#'Index'!A1","Back to index")</f>
        <v>Back to index</v>
      </c>
      <c r="B1" s="4"/>
      <c r="C1" s="4"/>
    </row>
    <row r="2" spans="1:6" ht="45" customHeight="1" x14ac:dyDescent="0.25">
      <c r="A2" s="7" t="s">
        <v>870</v>
      </c>
      <c r="B2" s="7"/>
      <c r="C2" s="7"/>
    </row>
    <row r="3" spans="1:6" ht="21" customHeight="1" x14ac:dyDescent="0.2">
      <c r="A3" s="10" t="s">
        <v>938</v>
      </c>
      <c r="B3" s="10"/>
      <c r="C3" s="10"/>
      <c r="D3" s="11"/>
      <c r="E3" s="12"/>
      <c r="F3" s="12"/>
    </row>
    <row r="4" spans="1:6" ht="16" x14ac:dyDescent="0.2">
      <c r="A4" s="45"/>
      <c r="B4" s="45"/>
      <c r="C4" s="45"/>
    </row>
    <row r="5" spans="1:6" s="9" customFormat="1" ht="69" thickBot="1" x14ac:dyDescent="0.25">
      <c r="A5" s="36" t="s">
        <v>159</v>
      </c>
      <c r="B5" s="35" t="s">
        <v>1339</v>
      </c>
      <c r="C5" s="35" t="s">
        <v>1338</v>
      </c>
      <c r="D5" s="74" t="s">
        <v>1311</v>
      </c>
      <c r="E5" s="228" t="s">
        <v>1337</v>
      </c>
      <c r="F5" s="74" t="s">
        <v>1336</v>
      </c>
    </row>
    <row r="6" spans="1:6" s="9" customFormat="1" ht="24" customHeight="1" x14ac:dyDescent="0.2">
      <c r="A6" s="22" t="s">
        <v>580</v>
      </c>
      <c r="B6" s="9" t="s">
        <v>1335</v>
      </c>
      <c r="C6" s="269" t="s">
        <v>1334</v>
      </c>
      <c r="D6" s="75" t="s">
        <v>606</v>
      </c>
      <c r="E6" s="272" t="s">
        <v>1310</v>
      </c>
      <c r="F6" s="82" t="s">
        <v>1118</v>
      </c>
    </row>
    <row r="7" spans="1:6" s="9" customFormat="1" ht="24" customHeight="1" x14ac:dyDescent="0.2">
      <c r="A7" s="22" t="s">
        <v>604</v>
      </c>
      <c r="B7" s="22" t="s">
        <v>1333</v>
      </c>
      <c r="C7" s="270"/>
      <c r="D7" s="78" t="s">
        <v>609</v>
      </c>
      <c r="E7" s="273"/>
      <c r="F7" s="78" t="s">
        <v>937</v>
      </c>
    </row>
    <row r="8" spans="1:6" s="9" customFormat="1" ht="24" customHeight="1" thickBot="1" x14ac:dyDescent="0.25">
      <c r="A8" s="22" t="s">
        <v>605</v>
      </c>
      <c r="B8" s="22" t="s">
        <v>1332</v>
      </c>
      <c r="C8" s="271"/>
      <c r="D8" s="78" t="s">
        <v>611</v>
      </c>
      <c r="E8" s="274"/>
      <c r="F8" s="78" t="s">
        <v>1117</v>
      </c>
    </row>
    <row r="9" spans="1:6" ht="36" customHeight="1" x14ac:dyDescent="0.2">
      <c r="A9" s="265" t="s">
        <v>1307</v>
      </c>
      <c r="B9" s="265"/>
      <c r="C9" s="265"/>
      <c r="D9" s="265"/>
      <c r="E9" s="265"/>
      <c r="F9" s="265"/>
    </row>
  </sheetData>
  <mergeCells count="3">
    <mergeCell ref="A9:F9"/>
    <mergeCell ref="C6:C8"/>
    <mergeCell ref="E6:E8"/>
  </mergeCells>
  <pageMargins left="0.75" right="0.75" top="1" bottom="1" header="0.5" footer="0.5"/>
  <pageSetup paperSize="9" orientation="portrait" horizontalDpi="4294967292" verticalDpi="429496729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BD600-06E8-D34A-9FEE-760C5ABA6F9F}">
  <dimension ref="A1:F9"/>
  <sheetViews>
    <sheetView showGridLines="0" zoomScaleNormal="100" workbookViewId="0"/>
  </sheetViews>
  <sheetFormatPr baseColWidth="10" defaultColWidth="10.6640625" defaultRowHeight="15" customHeight="1" x14ac:dyDescent="0.2"/>
  <cols>
    <col min="1" max="1" width="33.83203125" style="30" customWidth="1"/>
    <col min="2" max="2" width="13.83203125" style="30" customWidth="1"/>
    <col min="3" max="3" width="10.5" style="30" customWidth="1"/>
    <col min="4" max="6" width="14" style="8" customWidth="1"/>
    <col min="7" max="16384" width="10.6640625" style="30"/>
  </cols>
  <sheetData>
    <row r="1" spans="1:6" ht="15" customHeight="1" x14ac:dyDescent="0.2">
      <c r="A1" s="81" t="str">
        <f>HYPERLINK("#'Index'!A1","Back to index")</f>
        <v>Back to index</v>
      </c>
      <c r="B1" s="4"/>
      <c r="C1" s="4"/>
    </row>
    <row r="2" spans="1:6" ht="45" customHeight="1" x14ac:dyDescent="0.25">
      <c r="A2" s="7" t="s">
        <v>870</v>
      </c>
      <c r="B2" s="7"/>
      <c r="C2" s="7"/>
    </row>
    <row r="3" spans="1:6" ht="21" customHeight="1" x14ac:dyDescent="0.2">
      <c r="A3" s="10" t="s">
        <v>936</v>
      </c>
      <c r="B3" s="10"/>
      <c r="C3" s="10"/>
      <c r="D3" s="11"/>
      <c r="E3" s="12"/>
      <c r="F3" s="12"/>
    </row>
    <row r="4" spans="1:6" ht="16" x14ac:dyDescent="0.2">
      <c r="A4" s="45"/>
      <c r="B4" s="45"/>
      <c r="C4" s="45"/>
    </row>
    <row r="5" spans="1:6" s="9" customFormat="1" ht="69" thickBot="1" x14ac:dyDescent="0.25">
      <c r="A5" s="36" t="s">
        <v>159</v>
      </c>
      <c r="B5" s="35" t="s">
        <v>1339</v>
      </c>
      <c r="C5" s="35" t="s">
        <v>1338</v>
      </c>
      <c r="D5" s="74" t="s">
        <v>1358</v>
      </c>
      <c r="E5" s="228" t="s">
        <v>1357</v>
      </c>
      <c r="F5" s="74" t="s">
        <v>1336</v>
      </c>
    </row>
    <row r="6" spans="1:6" s="9" customFormat="1" ht="24" customHeight="1" x14ac:dyDescent="0.2">
      <c r="A6" s="22" t="s">
        <v>580</v>
      </c>
      <c r="B6" s="9" t="s">
        <v>1356</v>
      </c>
      <c r="C6" s="269" t="s">
        <v>1355</v>
      </c>
      <c r="D6" s="75" t="s">
        <v>607</v>
      </c>
      <c r="E6" s="272" t="s">
        <v>1354</v>
      </c>
      <c r="F6" s="82" t="s">
        <v>1116</v>
      </c>
    </row>
    <row r="7" spans="1:6" s="9" customFormat="1" ht="24" customHeight="1" x14ac:dyDescent="0.2">
      <c r="A7" s="22" t="s">
        <v>604</v>
      </c>
      <c r="B7" s="22" t="s">
        <v>1353</v>
      </c>
      <c r="C7" s="270"/>
      <c r="D7" s="78" t="s">
        <v>610</v>
      </c>
      <c r="E7" s="273"/>
      <c r="F7" s="78" t="s">
        <v>935</v>
      </c>
    </row>
    <row r="8" spans="1:6" s="9" customFormat="1" ht="24" customHeight="1" thickBot="1" x14ac:dyDescent="0.25">
      <c r="A8" s="22" t="s">
        <v>605</v>
      </c>
      <c r="B8" s="22" t="s">
        <v>1352</v>
      </c>
      <c r="C8" s="271"/>
      <c r="D8" s="78" t="s">
        <v>612</v>
      </c>
      <c r="E8" s="274"/>
      <c r="F8" s="78" t="s">
        <v>1115</v>
      </c>
    </row>
    <row r="9" spans="1:6" ht="36" customHeight="1" x14ac:dyDescent="0.2">
      <c r="A9" s="265" t="s">
        <v>1307</v>
      </c>
      <c r="B9" s="265"/>
      <c r="C9" s="265"/>
      <c r="D9" s="265"/>
      <c r="E9" s="265"/>
      <c r="F9" s="265"/>
    </row>
  </sheetData>
  <mergeCells count="3">
    <mergeCell ref="A9:F9"/>
    <mergeCell ref="C6:C8"/>
    <mergeCell ref="E6:E8"/>
  </mergeCells>
  <pageMargins left="0.75" right="0.75" top="1" bottom="1" header="0.5" footer="0.5"/>
  <pageSetup paperSize="9" orientation="portrait" horizontalDpi="4294967292" verticalDpi="429496729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D1FEE-15B6-8E45-A955-980107FD87C2}">
  <dimension ref="A1:E8"/>
  <sheetViews>
    <sheetView showGridLines="0" zoomScaleNormal="100" workbookViewId="0"/>
  </sheetViews>
  <sheetFormatPr baseColWidth="10" defaultColWidth="10.6640625" defaultRowHeight="15" customHeight="1" x14ac:dyDescent="0.2"/>
  <cols>
    <col min="1" max="1" width="45.5" style="30" customWidth="1"/>
    <col min="2" max="2" width="14" style="8" customWidth="1"/>
    <col min="3" max="16384" width="10.6640625" style="30"/>
  </cols>
  <sheetData>
    <row r="1" spans="1:5" ht="15" customHeight="1" x14ac:dyDescent="0.2">
      <c r="A1" s="81" t="str">
        <f>HYPERLINK("#'Index'!A1","Back to index")</f>
        <v>Back to index</v>
      </c>
    </row>
    <row r="2" spans="1:5" ht="45" customHeight="1" x14ac:dyDescent="0.25">
      <c r="A2" s="7" t="s">
        <v>870</v>
      </c>
    </row>
    <row r="3" spans="1:5" ht="21" customHeight="1" x14ac:dyDescent="0.2">
      <c r="A3" s="10" t="s">
        <v>1347</v>
      </c>
      <c r="B3" s="11"/>
    </row>
    <row r="4" spans="1:5" ht="16" x14ac:dyDescent="0.2">
      <c r="A4" s="45"/>
    </row>
    <row r="5" spans="1:5" s="9" customFormat="1" ht="35" thickBot="1" x14ac:dyDescent="0.25">
      <c r="A5" s="36" t="s">
        <v>7</v>
      </c>
      <c r="B5" s="213" t="s">
        <v>1343</v>
      </c>
      <c r="C5" s="25" t="s">
        <v>1266</v>
      </c>
      <c r="D5" s="25" t="s">
        <v>1265</v>
      </c>
      <c r="E5" s="228" t="s">
        <v>1264</v>
      </c>
    </row>
    <row r="6" spans="1:5" s="9" customFormat="1" ht="24" customHeight="1" x14ac:dyDescent="0.2">
      <c r="A6" s="22" t="s">
        <v>431</v>
      </c>
      <c r="B6" s="227" t="s">
        <v>646</v>
      </c>
      <c r="C6" s="227" t="s">
        <v>277</v>
      </c>
      <c r="D6" s="227" t="s">
        <v>463</v>
      </c>
      <c r="E6" s="75" t="s">
        <v>1346</v>
      </c>
    </row>
    <row r="7" spans="1:5" s="9" customFormat="1" ht="24" customHeight="1" thickBot="1" x14ac:dyDescent="0.25">
      <c r="A7" s="22" t="s">
        <v>1284</v>
      </c>
      <c r="B7" s="208" t="s">
        <v>1341</v>
      </c>
      <c r="C7" s="206" t="s">
        <v>1259</v>
      </c>
      <c r="D7" s="206" t="s">
        <v>1258</v>
      </c>
      <c r="E7" s="95" t="s">
        <v>1345</v>
      </c>
    </row>
    <row r="8" spans="1:5" ht="58" customHeight="1" x14ac:dyDescent="0.2">
      <c r="A8" s="259"/>
      <c r="B8" s="259"/>
    </row>
  </sheetData>
  <mergeCells count="1">
    <mergeCell ref="A8:B8"/>
  </mergeCells>
  <pageMargins left="0.75" right="0.75" top="1" bottom="1" header="0.5" footer="0.5"/>
  <pageSetup paperSize="9" orientation="portrait" horizontalDpi="4294967292" verticalDpi="429496729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708A72-277B-6E47-A8A5-50FB5B7EA396}">
  <dimension ref="A1:F11"/>
  <sheetViews>
    <sheetView showGridLines="0" zoomScaleNormal="100" workbookViewId="0"/>
  </sheetViews>
  <sheetFormatPr baseColWidth="10" defaultColWidth="10.6640625" defaultRowHeight="15" customHeight="1" x14ac:dyDescent="0.2"/>
  <cols>
    <col min="1" max="1" width="33.83203125" style="30" customWidth="1"/>
    <col min="2" max="2" width="13.83203125" style="30" customWidth="1"/>
    <col min="3" max="3" width="10.5" style="30" customWidth="1"/>
    <col min="4" max="6" width="14" style="8" customWidth="1"/>
    <col min="7" max="16384" width="10.6640625" style="30"/>
  </cols>
  <sheetData>
    <row r="1" spans="1:6" ht="15" customHeight="1" x14ac:dyDescent="0.2">
      <c r="A1" s="81" t="str">
        <f>HYPERLINK("#'Index'!A1","Back to index")</f>
        <v>Back to index</v>
      </c>
      <c r="B1" s="4"/>
      <c r="C1" s="4"/>
    </row>
    <row r="2" spans="1:6" ht="45" customHeight="1" x14ac:dyDescent="0.25">
      <c r="A2" s="7" t="s">
        <v>870</v>
      </c>
      <c r="B2" s="7"/>
      <c r="C2" s="7"/>
    </row>
    <row r="3" spans="1:6" ht="21" customHeight="1" x14ac:dyDescent="0.2">
      <c r="A3" s="10" t="s">
        <v>1331</v>
      </c>
      <c r="B3" s="10"/>
      <c r="C3" s="10"/>
      <c r="D3" s="11"/>
      <c r="E3" s="12"/>
      <c r="F3" s="12"/>
    </row>
    <row r="4" spans="1:6" ht="21" customHeight="1" x14ac:dyDescent="0.2">
      <c r="A4" s="83"/>
      <c r="B4" s="83"/>
      <c r="C4" s="83"/>
    </row>
    <row r="5" spans="1:6" ht="21" customHeight="1" thickBot="1" x14ac:dyDescent="0.25">
      <c r="A5" s="83"/>
      <c r="B5" s="83"/>
      <c r="C5" s="83"/>
      <c r="D5" s="264" t="s">
        <v>431</v>
      </c>
      <c r="E5" s="264"/>
      <c r="F5" s="264"/>
    </row>
    <row r="6" spans="1:6" ht="16" x14ac:dyDescent="0.2">
      <c r="A6" s="45"/>
      <c r="B6" s="45"/>
      <c r="C6" s="45"/>
    </row>
    <row r="7" spans="1:6" s="9" customFormat="1" ht="52" thickBot="1" x14ac:dyDescent="0.25">
      <c r="A7" s="36" t="s">
        <v>582</v>
      </c>
      <c r="B7" s="35" t="s">
        <v>1330</v>
      </c>
      <c r="C7" s="35" t="s">
        <v>595</v>
      </c>
      <c r="D7" s="228" t="s">
        <v>1284</v>
      </c>
      <c r="E7" s="228" t="s">
        <v>1283</v>
      </c>
      <c r="F7" s="74" t="s">
        <v>1329</v>
      </c>
    </row>
    <row r="8" spans="1:6" s="9" customFormat="1" ht="24" customHeight="1" x14ac:dyDescent="0.2">
      <c r="A8" s="22" t="s">
        <v>580</v>
      </c>
      <c r="B8" s="9" t="s">
        <v>1328</v>
      </c>
      <c r="C8" s="269" t="s">
        <v>1327</v>
      </c>
      <c r="D8" s="272" t="s">
        <v>1326</v>
      </c>
      <c r="E8" s="272" t="s">
        <v>1326</v>
      </c>
      <c r="F8" s="82" t="s">
        <v>1114</v>
      </c>
    </row>
    <row r="9" spans="1:6" s="9" customFormat="1" ht="24" customHeight="1" x14ac:dyDescent="0.2">
      <c r="A9" s="22" t="s">
        <v>604</v>
      </c>
      <c r="B9" s="22" t="s">
        <v>1325</v>
      </c>
      <c r="C9" s="270"/>
      <c r="D9" s="273"/>
      <c r="E9" s="273"/>
      <c r="F9" s="78" t="s">
        <v>933</v>
      </c>
    </row>
    <row r="10" spans="1:6" s="9" customFormat="1" ht="24" customHeight="1" thickBot="1" x14ac:dyDescent="0.25">
      <c r="A10" s="22" t="s">
        <v>605</v>
      </c>
      <c r="B10" s="22" t="s">
        <v>1325</v>
      </c>
      <c r="C10" s="271"/>
      <c r="D10" s="274"/>
      <c r="E10" s="274"/>
      <c r="F10" s="78" t="s">
        <v>933</v>
      </c>
    </row>
    <row r="11" spans="1:6" ht="36" customHeight="1" x14ac:dyDescent="0.2">
      <c r="A11" s="265"/>
      <c r="B11" s="265"/>
      <c r="C11" s="265"/>
      <c r="D11" s="265"/>
      <c r="E11" s="265"/>
      <c r="F11" s="265"/>
    </row>
  </sheetData>
  <mergeCells count="5">
    <mergeCell ref="A11:F11"/>
    <mergeCell ref="D5:F5"/>
    <mergeCell ref="C8:C10"/>
    <mergeCell ref="D8:D10"/>
    <mergeCell ref="E8:E10"/>
  </mergeCells>
  <pageMargins left="0.75" right="0.75" top="1" bottom="1" header="0.5" footer="0.5"/>
  <pageSetup paperSize="9" orientation="portrait" horizontalDpi="4294967292" verticalDpi="429496729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786F7-4BD7-0042-825D-256A6078FDB2}">
  <dimension ref="A1:E8"/>
  <sheetViews>
    <sheetView showGridLines="0" zoomScaleNormal="100" workbookViewId="0"/>
  </sheetViews>
  <sheetFormatPr baseColWidth="10" defaultColWidth="10.6640625" defaultRowHeight="15" customHeight="1" x14ac:dyDescent="0.2"/>
  <cols>
    <col min="1" max="1" width="45.5" style="30" customWidth="1"/>
    <col min="2" max="2" width="14" style="8" customWidth="1"/>
    <col min="3" max="16384" width="10.6640625" style="30"/>
  </cols>
  <sheetData>
    <row r="1" spans="1:5" ht="15" customHeight="1" x14ac:dyDescent="0.2">
      <c r="A1" s="81" t="str">
        <f>HYPERLINK("#'Index'!A1","Back to index")</f>
        <v>Back to index</v>
      </c>
    </row>
    <row r="2" spans="1:5" ht="45" customHeight="1" x14ac:dyDescent="0.25">
      <c r="A2" s="7" t="s">
        <v>870</v>
      </c>
    </row>
    <row r="3" spans="1:5" ht="21" customHeight="1" x14ac:dyDescent="0.2">
      <c r="A3" s="10" t="s">
        <v>1344</v>
      </c>
      <c r="B3" s="11"/>
    </row>
    <row r="4" spans="1:5" ht="16" x14ac:dyDescent="0.2">
      <c r="A4" s="45"/>
    </row>
    <row r="5" spans="1:5" s="9" customFormat="1" ht="35" thickBot="1" x14ac:dyDescent="0.25">
      <c r="A5" s="36" t="s">
        <v>7</v>
      </c>
      <c r="B5" s="213" t="s">
        <v>1343</v>
      </c>
      <c r="C5" s="25" t="s">
        <v>1266</v>
      </c>
      <c r="D5" s="25" t="s">
        <v>1265</v>
      </c>
      <c r="E5" s="228" t="s">
        <v>1264</v>
      </c>
    </row>
    <row r="6" spans="1:5" s="9" customFormat="1" ht="24" customHeight="1" x14ac:dyDescent="0.2">
      <c r="A6" s="22" t="s">
        <v>431</v>
      </c>
      <c r="B6" s="227" t="s">
        <v>646</v>
      </c>
      <c r="C6" s="227" t="s">
        <v>277</v>
      </c>
      <c r="D6" s="227" t="s">
        <v>463</v>
      </c>
      <c r="E6" s="75" t="s">
        <v>1342</v>
      </c>
    </row>
    <row r="7" spans="1:5" s="9" customFormat="1" ht="24" customHeight="1" thickBot="1" x14ac:dyDescent="0.25">
      <c r="A7" s="22" t="s">
        <v>1284</v>
      </c>
      <c r="B7" s="208" t="s">
        <v>1341</v>
      </c>
      <c r="C7" s="206" t="s">
        <v>1259</v>
      </c>
      <c r="D7" s="206" t="s">
        <v>1258</v>
      </c>
      <c r="E7" s="95" t="s">
        <v>1340</v>
      </c>
    </row>
    <row r="8" spans="1:5" ht="58" customHeight="1" x14ac:dyDescent="0.2">
      <c r="A8" s="259"/>
      <c r="B8" s="259"/>
    </row>
  </sheetData>
  <mergeCells count="1">
    <mergeCell ref="A8:B8"/>
  </mergeCells>
  <pageMargins left="0.75" right="0.75" top="1" bottom="1" header="0.5" footer="0.5"/>
  <pageSetup paperSize="9" orientation="portrait" horizontalDpi="4294967292" verticalDpi="429496729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E2067B-3903-D64D-9CA3-8D85B4BBAC64}">
  <dimension ref="A1:F11"/>
  <sheetViews>
    <sheetView showGridLines="0" zoomScaleNormal="100" workbookViewId="0"/>
  </sheetViews>
  <sheetFormatPr baseColWidth="10" defaultColWidth="10.6640625" defaultRowHeight="15" customHeight="1" x14ac:dyDescent="0.2"/>
  <cols>
    <col min="1" max="1" width="33.83203125" style="30" customWidth="1"/>
    <col min="2" max="2" width="13.83203125" style="30" customWidth="1"/>
    <col min="3" max="3" width="10.5" style="30" customWidth="1"/>
    <col min="4" max="6" width="14" style="8" customWidth="1"/>
    <col min="7" max="16384" width="10.6640625" style="30"/>
  </cols>
  <sheetData>
    <row r="1" spans="1:6" ht="15" customHeight="1" x14ac:dyDescent="0.2">
      <c r="A1" s="81" t="str">
        <f>HYPERLINK("#'Index'!A1","Back to index")</f>
        <v>Back to index</v>
      </c>
      <c r="B1" s="4"/>
      <c r="C1" s="4"/>
    </row>
    <row r="2" spans="1:6" ht="45" customHeight="1" x14ac:dyDescent="0.25">
      <c r="A2" s="7" t="s">
        <v>870</v>
      </c>
      <c r="B2" s="7"/>
      <c r="C2" s="7"/>
    </row>
    <row r="3" spans="1:6" ht="21" customHeight="1" x14ac:dyDescent="0.2">
      <c r="A3" s="10" t="s">
        <v>1351</v>
      </c>
      <c r="B3" s="10"/>
      <c r="C3" s="10"/>
      <c r="D3" s="11"/>
      <c r="E3" s="12"/>
      <c r="F3" s="12"/>
    </row>
    <row r="4" spans="1:6" ht="21" customHeight="1" x14ac:dyDescent="0.2">
      <c r="A4" s="83"/>
      <c r="B4" s="83"/>
      <c r="C4" s="83"/>
    </row>
    <row r="5" spans="1:6" ht="21" customHeight="1" thickBot="1" x14ac:dyDescent="0.25">
      <c r="A5" s="83"/>
      <c r="B5" s="83"/>
      <c r="C5" s="83"/>
      <c r="D5" s="264" t="s">
        <v>431</v>
      </c>
      <c r="E5" s="264"/>
      <c r="F5" s="264"/>
    </row>
    <row r="6" spans="1:6" ht="16" x14ac:dyDescent="0.2">
      <c r="A6" s="45"/>
      <c r="B6" s="45"/>
      <c r="C6" s="45"/>
    </row>
    <row r="7" spans="1:6" s="9" customFormat="1" ht="52" thickBot="1" x14ac:dyDescent="0.25">
      <c r="A7" s="36" t="s">
        <v>582</v>
      </c>
      <c r="B7" s="35" t="s">
        <v>1330</v>
      </c>
      <c r="C7" s="35" t="s">
        <v>595</v>
      </c>
      <c r="D7" s="228" t="s">
        <v>1284</v>
      </c>
      <c r="E7" s="228" t="s">
        <v>1283</v>
      </c>
      <c r="F7" s="74" t="s">
        <v>1336</v>
      </c>
    </row>
    <row r="8" spans="1:6" s="9" customFormat="1" ht="24" customHeight="1" x14ac:dyDescent="0.2">
      <c r="A8" s="22" t="s">
        <v>580</v>
      </c>
      <c r="B8" s="9" t="s">
        <v>1328</v>
      </c>
      <c r="C8" s="269" t="s">
        <v>1327</v>
      </c>
      <c r="D8" s="272" t="s">
        <v>1350</v>
      </c>
      <c r="E8" s="272" t="s">
        <v>1350</v>
      </c>
      <c r="F8" s="82" t="s">
        <v>1349</v>
      </c>
    </row>
    <row r="9" spans="1:6" s="9" customFormat="1" ht="24" customHeight="1" x14ac:dyDescent="0.2">
      <c r="A9" s="22" t="s">
        <v>604</v>
      </c>
      <c r="B9" s="22" t="s">
        <v>1325</v>
      </c>
      <c r="C9" s="270"/>
      <c r="D9" s="273"/>
      <c r="E9" s="273"/>
      <c r="F9" s="78" t="s">
        <v>929</v>
      </c>
    </row>
    <row r="10" spans="1:6" s="9" customFormat="1" ht="24" customHeight="1" thickBot="1" x14ac:dyDescent="0.25">
      <c r="A10" s="22" t="s">
        <v>605</v>
      </c>
      <c r="B10" s="22" t="s">
        <v>1325</v>
      </c>
      <c r="C10" s="271"/>
      <c r="D10" s="274"/>
      <c r="E10" s="274"/>
      <c r="F10" s="78" t="s">
        <v>929</v>
      </c>
    </row>
    <row r="11" spans="1:6" ht="36" customHeight="1" x14ac:dyDescent="0.2">
      <c r="A11" s="265" t="s">
        <v>1348</v>
      </c>
      <c r="B11" s="265"/>
      <c r="C11" s="265"/>
      <c r="D11" s="265"/>
      <c r="E11" s="265"/>
      <c r="F11" s="265"/>
    </row>
  </sheetData>
  <mergeCells count="5">
    <mergeCell ref="A11:F11"/>
    <mergeCell ref="D5:F5"/>
    <mergeCell ref="C8:C10"/>
    <mergeCell ref="D8:D10"/>
    <mergeCell ref="E8:E10"/>
  </mergeCells>
  <pageMargins left="0.75" right="0.75" top="1" bottom="1" header="0.5" footer="0.5"/>
  <pageSetup paperSize="9" orientation="portrait" horizontalDpi="4294967292" verticalDpi="429496729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4A7B5-27B6-0D40-B5F4-FC49132A429C}">
  <dimension ref="A1:J21"/>
  <sheetViews>
    <sheetView showGridLines="0" zoomScaleNormal="100" workbookViewId="0"/>
  </sheetViews>
  <sheetFormatPr baseColWidth="10" defaultColWidth="10.6640625" defaultRowHeight="15" customHeight="1" x14ac:dyDescent="0.2"/>
  <cols>
    <col min="1" max="1" width="39.6640625" style="30" customWidth="1"/>
    <col min="2" max="2" width="14" style="8" customWidth="1"/>
    <col min="3" max="3" width="8.83203125" style="8" customWidth="1"/>
    <col min="4" max="5" width="14" style="8" customWidth="1"/>
    <col min="6" max="6" width="8" style="30" customWidth="1"/>
    <col min="7" max="8" width="14" style="30" customWidth="1"/>
    <col min="9" max="9" width="8.33203125" style="30" customWidth="1"/>
    <col min="10" max="10" width="14" style="30" customWidth="1"/>
    <col min="11" max="16384" width="10.6640625" style="30"/>
  </cols>
  <sheetData>
    <row r="1" spans="1:10" ht="15" customHeight="1" x14ac:dyDescent="0.2">
      <c r="A1" s="81" t="str">
        <f>HYPERLINK("#'Index'!A1","Back to index")</f>
        <v>Back to index</v>
      </c>
    </row>
    <row r="2" spans="1:10" ht="45" customHeight="1" x14ac:dyDescent="0.25">
      <c r="A2" s="7" t="s">
        <v>870</v>
      </c>
    </row>
    <row r="3" spans="1:10" ht="20" customHeight="1" x14ac:dyDescent="0.2">
      <c r="A3" s="47" t="s">
        <v>1813</v>
      </c>
      <c r="B3" s="48"/>
      <c r="C3" s="48"/>
      <c r="D3" s="48"/>
      <c r="E3" s="62"/>
    </row>
    <row r="4" spans="1:10" ht="20" customHeight="1" x14ac:dyDescent="0.2">
      <c r="A4" s="47"/>
      <c r="B4" s="48"/>
      <c r="C4" s="48"/>
      <c r="D4" s="48"/>
      <c r="E4" s="62"/>
    </row>
    <row r="5" spans="1:10" ht="127" customHeight="1" x14ac:dyDescent="0.2">
      <c r="A5" s="63"/>
      <c r="B5" s="275" t="s">
        <v>1812</v>
      </c>
      <c r="C5" s="275"/>
      <c r="D5" s="275"/>
      <c r="E5" s="275" t="s">
        <v>1811</v>
      </c>
      <c r="F5" s="275"/>
      <c r="G5" s="275"/>
      <c r="H5" s="275" t="s">
        <v>1810</v>
      </c>
      <c r="I5" s="275"/>
      <c r="J5" s="275"/>
    </row>
    <row r="6" spans="1:10" s="9" customFormat="1" ht="43" customHeight="1" x14ac:dyDescent="0.2">
      <c r="B6" s="279" t="s">
        <v>869</v>
      </c>
      <c r="C6" s="279"/>
      <c r="D6" s="20" t="s">
        <v>587</v>
      </c>
      <c r="E6" s="279" t="s">
        <v>869</v>
      </c>
      <c r="F6" s="279"/>
      <c r="G6" s="20" t="s">
        <v>587</v>
      </c>
      <c r="H6" s="279" t="s">
        <v>869</v>
      </c>
      <c r="I6" s="279"/>
      <c r="J6" s="20" t="s">
        <v>587</v>
      </c>
    </row>
    <row r="7" spans="1:10" s="65" customFormat="1" ht="19" customHeight="1" x14ac:dyDescent="0.2">
      <c r="A7" s="205"/>
      <c r="B7" s="67"/>
      <c r="C7" s="67"/>
      <c r="D7" s="67"/>
      <c r="E7" s="67"/>
      <c r="F7" s="67"/>
      <c r="G7" s="67"/>
      <c r="H7" s="67"/>
      <c r="I7" s="67"/>
      <c r="J7" s="67"/>
    </row>
    <row r="8" spans="1:10" s="68" customFormat="1" ht="17" customHeight="1" x14ac:dyDescent="0.2">
      <c r="A8" s="205"/>
      <c r="B8" s="25" t="s">
        <v>159</v>
      </c>
      <c r="C8" s="25" t="s">
        <v>7</v>
      </c>
      <c r="D8" s="25" t="s">
        <v>159</v>
      </c>
      <c r="E8" s="25" t="s">
        <v>159</v>
      </c>
      <c r="F8" s="25" t="s">
        <v>7</v>
      </c>
      <c r="G8" s="25" t="s">
        <v>159</v>
      </c>
      <c r="H8" s="25" t="s">
        <v>159</v>
      </c>
      <c r="I8" s="25" t="s">
        <v>7</v>
      </c>
      <c r="J8" s="25" t="s">
        <v>159</v>
      </c>
    </row>
    <row r="9" spans="1:10" s="68" customFormat="1" ht="28" customHeight="1" x14ac:dyDescent="0.2">
      <c r="A9" s="99" t="s">
        <v>236</v>
      </c>
      <c r="B9" s="70" t="s">
        <v>1126</v>
      </c>
      <c r="C9" s="70" t="s">
        <v>686</v>
      </c>
      <c r="D9" s="23" t="s">
        <v>213</v>
      </c>
      <c r="E9" s="70" t="s">
        <v>1125</v>
      </c>
      <c r="F9" s="70" t="s">
        <v>37</v>
      </c>
      <c r="G9" s="23" t="s">
        <v>216</v>
      </c>
      <c r="H9" s="70" t="s">
        <v>1125</v>
      </c>
      <c r="I9" s="70" t="s">
        <v>37</v>
      </c>
      <c r="J9" s="23" t="s">
        <v>216</v>
      </c>
    </row>
    <row r="10" spans="1:10" s="68" customFormat="1" ht="26" customHeight="1" x14ac:dyDescent="0.2">
      <c r="A10" s="99" t="s">
        <v>239</v>
      </c>
      <c r="B10" s="70" t="s">
        <v>1123</v>
      </c>
      <c r="C10" s="70" t="s">
        <v>20</v>
      </c>
      <c r="D10" s="23" t="s">
        <v>588</v>
      </c>
      <c r="E10" s="70" t="s">
        <v>1122</v>
      </c>
      <c r="F10" s="70" t="s">
        <v>20</v>
      </c>
      <c r="G10" s="23" t="s">
        <v>589</v>
      </c>
      <c r="H10" s="70" t="s">
        <v>1121</v>
      </c>
      <c r="I10" s="70" t="s">
        <v>20</v>
      </c>
      <c r="J10" s="23" t="s">
        <v>591</v>
      </c>
    </row>
    <row r="11" spans="1:10" s="68" customFormat="1" ht="28" customHeight="1" x14ac:dyDescent="0.2">
      <c r="A11" s="99" t="s">
        <v>943</v>
      </c>
      <c r="B11" s="70" t="s">
        <v>214</v>
      </c>
      <c r="C11" s="70" t="s">
        <v>14</v>
      </c>
      <c r="D11" s="23" t="s">
        <v>214</v>
      </c>
      <c r="E11" s="70" t="s">
        <v>215</v>
      </c>
      <c r="F11" s="70" t="s">
        <v>14</v>
      </c>
      <c r="G11" s="23" t="s">
        <v>215</v>
      </c>
      <c r="H11" s="70" t="s">
        <v>215</v>
      </c>
      <c r="I11" s="70" t="s">
        <v>14</v>
      </c>
      <c r="J11" s="23" t="s">
        <v>215</v>
      </c>
    </row>
    <row r="12" spans="1:10" s="9" customFormat="1" ht="22" customHeight="1" x14ac:dyDescent="0.2">
      <c r="A12" s="99" t="s">
        <v>942</v>
      </c>
      <c r="B12" s="70"/>
      <c r="C12" s="70"/>
      <c r="D12" s="23"/>
      <c r="E12" s="70"/>
      <c r="F12" s="216"/>
      <c r="G12" s="23"/>
      <c r="H12" s="70"/>
      <c r="I12" s="215"/>
      <c r="J12" s="23"/>
    </row>
    <row r="13" spans="1:10" s="9" customFormat="1" ht="22" customHeight="1" x14ac:dyDescent="0.2">
      <c r="A13" s="76" t="s">
        <v>941</v>
      </c>
      <c r="B13" s="70" t="s">
        <v>1803</v>
      </c>
      <c r="C13" s="276" t="s">
        <v>18</v>
      </c>
      <c r="D13" s="23" t="s">
        <v>930</v>
      </c>
      <c r="E13" s="70" t="s">
        <v>1802</v>
      </c>
      <c r="F13" s="278" t="s">
        <v>13</v>
      </c>
      <c r="G13" s="23" t="s">
        <v>930</v>
      </c>
      <c r="H13" s="70" t="s">
        <v>1802</v>
      </c>
      <c r="I13" s="278" t="s">
        <v>13</v>
      </c>
      <c r="J13" s="23" t="s">
        <v>930</v>
      </c>
    </row>
    <row r="14" spans="1:10" s="9" customFormat="1" ht="23" customHeight="1" x14ac:dyDescent="0.2">
      <c r="A14" s="76" t="s">
        <v>940</v>
      </c>
      <c r="B14" s="70" t="s">
        <v>930</v>
      </c>
      <c r="C14" s="277"/>
      <c r="D14" s="23" t="s">
        <v>1328</v>
      </c>
      <c r="E14" s="70" t="s">
        <v>930</v>
      </c>
      <c r="F14" s="277"/>
      <c r="G14" s="23" t="s">
        <v>1325</v>
      </c>
      <c r="H14" s="70" t="s">
        <v>930</v>
      </c>
      <c r="I14" s="277"/>
      <c r="J14" s="23" t="s">
        <v>1325</v>
      </c>
    </row>
    <row r="15" spans="1:10" s="9" customFormat="1" ht="21" customHeight="1" x14ac:dyDescent="0.2">
      <c r="A15" s="99" t="s">
        <v>939</v>
      </c>
      <c r="B15" s="70"/>
      <c r="C15" s="70"/>
      <c r="D15" s="23"/>
      <c r="E15" s="70"/>
      <c r="F15" s="70"/>
      <c r="G15" s="23"/>
      <c r="H15" s="70"/>
      <c r="I15" s="70"/>
      <c r="J15" s="23"/>
    </row>
    <row r="16" spans="1:10" s="9" customFormat="1" ht="23" customHeight="1" x14ac:dyDescent="0.2">
      <c r="A16" s="76" t="s">
        <v>1809</v>
      </c>
      <c r="B16" s="70" t="s">
        <v>1808</v>
      </c>
      <c r="C16" s="276" t="s">
        <v>16</v>
      </c>
      <c r="D16" s="23"/>
      <c r="E16" s="70" t="s">
        <v>1807</v>
      </c>
      <c r="F16" s="276" t="s">
        <v>16</v>
      </c>
      <c r="G16" s="23"/>
      <c r="H16" s="70" t="s">
        <v>1807</v>
      </c>
      <c r="I16" s="276" t="s">
        <v>16</v>
      </c>
      <c r="J16" s="23"/>
    </row>
    <row r="17" spans="1:10" s="9" customFormat="1" ht="24" customHeight="1" x14ac:dyDescent="0.2">
      <c r="A17" s="76" t="s">
        <v>1806</v>
      </c>
      <c r="B17" s="70"/>
      <c r="C17" s="277"/>
      <c r="D17" s="23" t="s">
        <v>1805</v>
      </c>
      <c r="E17" s="70"/>
      <c r="F17" s="277"/>
      <c r="G17" s="23" t="s">
        <v>619</v>
      </c>
      <c r="H17" s="70"/>
      <c r="I17" s="280"/>
      <c r="J17" s="23" t="s">
        <v>619</v>
      </c>
    </row>
    <row r="18" spans="1:10" s="9" customFormat="1" ht="25" customHeight="1" x14ac:dyDescent="0.2">
      <c r="A18" s="76" t="s">
        <v>1804</v>
      </c>
      <c r="B18" s="70" t="s">
        <v>1803</v>
      </c>
      <c r="C18" s="276" t="s">
        <v>18</v>
      </c>
      <c r="D18" s="23"/>
      <c r="E18" s="70" t="s">
        <v>1802</v>
      </c>
      <c r="F18" s="276" t="s">
        <v>13</v>
      </c>
      <c r="G18" s="23"/>
      <c r="H18" s="70" t="s">
        <v>1802</v>
      </c>
      <c r="I18" s="278" t="s">
        <v>13</v>
      </c>
      <c r="J18" s="23"/>
    </row>
    <row r="19" spans="1:10" s="9" customFormat="1" ht="25" customHeight="1" x14ac:dyDescent="0.2">
      <c r="A19" s="76" t="s">
        <v>1801</v>
      </c>
      <c r="B19" s="70"/>
      <c r="C19" s="277"/>
      <c r="D19" s="23" t="s">
        <v>1328</v>
      </c>
      <c r="E19" s="70"/>
      <c r="F19" s="277"/>
      <c r="G19" s="23" t="s">
        <v>1325</v>
      </c>
      <c r="H19" s="70"/>
      <c r="I19" s="277"/>
      <c r="J19" s="23" t="s">
        <v>1325</v>
      </c>
    </row>
    <row r="20" spans="1:10" ht="19" customHeight="1" thickBot="1" x14ac:dyDescent="0.25">
      <c r="A20" s="204" t="s">
        <v>928</v>
      </c>
      <c r="B20" s="73" t="s">
        <v>1800</v>
      </c>
      <c r="C20" s="73" t="s">
        <v>12</v>
      </c>
      <c r="D20" s="164" t="s">
        <v>1799</v>
      </c>
      <c r="E20" s="214" t="s">
        <v>1798</v>
      </c>
      <c r="F20" s="214" t="s">
        <v>12</v>
      </c>
      <c r="G20" s="164" t="s">
        <v>1797</v>
      </c>
      <c r="H20" s="214" t="s">
        <v>1796</v>
      </c>
      <c r="I20" s="214" t="s">
        <v>12</v>
      </c>
      <c r="J20" s="164" t="s">
        <v>1795</v>
      </c>
    </row>
    <row r="21" spans="1:10" ht="64" customHeight="1" x14ac:dyDescent="0.2">
      <c r="A21" s="9"/>
      <c r="B21" s="9"/>
      <c r="C21" s="9"/>
      <c r="D21" s="9"/>
      <c r="E21" s="9"/>
      <c r="F21" s="9"/>
      <c r="G21" s="9"/>
      <c r="H21" s="9"/>
      <c r="I21" s="9"/>
      <c r="J21" s="9"/>
    </row>
  </sheetData>
  <mergeCells count="15">
    <mergeCell ref="B5:D5"/>
    <mergeCell ref="E5:G5"/>
    <mergeCell ref="H5:J5"/>
    <mergeCell ref="C18:C19"/>
    <mergeCell ref="F18:F19"/>
    <mergeCell ref="I18:I19"/>
    <mergeCell ref="B6:C6"/>
    <mergeCell ref="E6:F6"/>
    <mergeCell ref="H6:I6"/>
    <mergeCell ref="C13:C14"/>
    <mergeCell ref="F13:F14"/>
    <mergeCell ref="I13:I14"/>
    <mergeCell ref="C16:C17"/>
    <mergeCell ref="F16:F17"/>
    <mergeCell ref="I16:I17"/>
  </mergeCells>
  <pageMargins left="0.75" right="0.75" top="1" bottom="1" header="0.5" footer="0.5"/>
  <pageSetup paperSize="9" orientation="portrait" horizontalDpi="4294967292" verticalDpi="429496729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52E4D-352A-1542-BFA2-737FF83CAFAB}">
  <dimension ref="A1:J21"/>
  <sheetViews>
    <sheetView showGridLines="0" zoomScaleNormal="100" workbookViewId="0"/>
  </sheetViews>
  <sheetFormatPr baseColWidth="10" defaultColWidth="10.6640625" defaultRowHeight="15" customHeight="1" x14ac:dyDescent="0.2"/>
  <cols>
    <col min="1" max="1" width="39.6640625" style="30" customWidth="1"/>
    <col min="2" max="2" width="14" style="8" customWidth="1"/>
    <col min="3" max="3" width="8.83203125" style="8" customWidth="1"/>
    <col min="4" max="5" width="14" style="8" customWidth="1"/>
    <col min="6" max="6" width="8" style="30" customWidth="1"/>
    <col min="7" max="8" width="14" style="30" customWidth="1"/>
    <col min="9" max="9" width="8.33203125" style="30" customWidth="1"/>
    <col min="10" max="10" width="14" style="30" customWidth="1"/>
    <col min="11" max="16384" width="10.6640625" style="30"/>
  </cols>
  <sheetData>
    <row r="1" spans="1:10" ht="15" customHeight="1" x14ac:dyDescent="0.2">
      <c r="A1" s="81" t="str">
        <f>HYPERLINK("#'Index'!A1","Back to index")</f>
        <v>Back to index</v>
      </c>
    </row>
    <row r="2" spans="1:10" ht="45" customHeight="1" x14ac:dyDescent="0.25">
      <c r="A2" s="7" t="s">
        <v>870</v>
      </c>
    </row>
    <row r="3" spans="1:10" ht="46" customHeight="1" x14ac:dyDescent="0.2">
      <c r="A3" s="281" t="s">
        <v>1130</v>
      </c>
      <c r="B3" s="281"/>
      <c r="C3" s="281"/>
      <c r="D3" s="281"/>
      <c r="E3" s="281"/>
      <c r="F3" s="281"/>
      <c r="G3" s="281"/>
      <c r="H3" s="281"/>
      <c r="I3" s="281"/>
      <c r="J3" s="281"/>
    </row>
    <row r="4" spans="1:10" ht="20" customHeight="1" x14ac:dyDescent="0.2">
      <c r="A4" s="47"/>
      <c r="B4" s="48"/>
      <c r="C4" s="48"/>
      <c r="D4" s="48"/>
      <c r="E4" s="62"/>
    </row>
    <row r="5" spans="1:10" ht="127" customHeight="1" x14ac:dyDescent="0.2">
      <c r="A5" s="63"/>
      <c r="B5" s="275" t="s">
        <v>1129</v>
      </c>
      <c r="C5" s="275"/>
      <c r="D5" s="275"/>
      <c r="E5" s="275" t="s">
        <v>1128</v>
      </c>
      <c r="F5" s="275"/>
      <c r="G5" s="275"/>
      <c r="H5" s="275" t="s">
        <v>1127</v>
      </c>
      <c r="I5" s="275"/>
      <c r="J5" s="275"/>
    </row>
    <row r="6" spans="1:10" s="9" customFormat="1" ht="43" customHeight="1" x14ac:dyDescent="0.2">
      <c r="B6" s="279" t="s">
        <v>869</v>
      </c>
      <c r="C6" s="279"/>
      <c r="D6" s="20" t="s">
        <v>587</v>
      </c>
      <c r="E6" s="279" t="s">
        <v>869</v>
      </c>
      <c r="F6" s="279"/>
      <c r="G6" s="20" t="s">
        <v>587</v>
      </c>
      <c r="H6" s="279" t="s">
        <v>869</v>
      </c>
      <c r="I6" s="279"/>
      <c r="J6" s="20" t="s">
        <v>587</v>
      </c>
    </row>
    <row r="7" spans="1:10" s="65" customFormat="1" ht="19" customHeight="1" x14ac:dyDescent="0.2">
      <c r="A7" s="205"/>
      <c r="B7" s="67"/>
      <c r="C7" s="67"/>
      <c r="D7" s="67"/>
      <c r="E7" s="67"/>
      <c r="F7" s="67"/>
      <c r="G7" s="67"/>
      <c r="H7" s="67"/>
      <c r="I7" s="67"/>
      <c r="J7" s="67"/>
    </row>
    <row r="8" spans="1:10" s="68" customFormat="1" ht="17" customHeight="1" x14ac:dyDescent="0.2">
      <c r="A8" s="205"/>
      <c r="B8" s="25" t="s">
        <v>159</v>
      </c>
      <c r="C8" s="25" t="s">
        <v>7</v>
      </c>
      <c r="D8" s="25" t="s">
        <v>159</v>
      </c>
      <c r="E8" s="25" t="s">
        <v>159</v>
      </c>
      <c r="F8" s="25" t="s">
        <v>7</v>
      </c>
      <c r="G8" s="25" t="s">
        <v>159</v>
      </c>
      <c r="H8" s="25" t="s">
        <v>159</v>
      </c>
      <c r="I8" s="25" t="s">
        <v>7</v>
      </c>
      <c r="J8" s="25" t="s">
        <v>159</v>
      </c>
    </row>
    <row r="9" spans="1:10" s="68" customFormat="1" ht="28" customHeight="1" x14ac:dyDescent="0.2">
      <c r="A9" s="99" t="s">
        <v>236</v>
      </c>
      <c r="B9" s="70" t="s">
        <v>1126</v>
      </c>
      <c r="C9" s="70" t="s">
        <v>111</v>
      </c>
      <c r="D9" s="23" t="s">
        <v>213</v>
      </c>
      <c r="E9" s="70" t="s">
        <v>1125</v>
      </c>
      <c r="F9" s="70" t="s">
        <v>38</v>
      </c>
      <c r="G9" s="23" t="s">
        <v>216</v>
      </c>
      <c r="H9" s="70" t="s">
        <v>1125</v>
      </c>
      <c r="I9" s="70" t="s">
        <v>1124</v>
      </c>
      <c r="J9" s="23" t="s">
        <v>216</v>
      </c>
    </row>
    <row r="10" spans="1:10" s="68" customFormat="1" ht="26" customHeight="1" x14ac:dyDescent="0.2">
      <c r="A10" s="99" t="s">
        <v>239</v>
      </c>
      <c r="B10" s="70" t="s">
        <v>1123</v>
      </c>
      <c r="C10" s="70" t="s">
        <v>20</v>
      </c>
      <c r="D10" s="23" t="s">
        <v>588</v>
      </c>
      <c r="E10" s="70" t="s">
        <v>1122</v>
      </c>
      <c r="F10" s="70" t="s">
        <v>20</v>
      </c>
      <c r="G10" s="23" t="s">
        <v>589</v>
      </c>
      <c r="H10" s="70" t="s">
        <v>1121</v>
      </c>
      <c r="I10" s="70" t="s">
        <v>20</v>
      </c>
      <c r="J10" s="23" t="s">
        <v>591</v>
      </c>
    </row>
    <row r="11" spans="1:10" s="68" customFormat="1" ht="28" customHeight="1" x14ac:dyDescent="0.2">
      <c r="A11" s="99" t="s">
        <v>943</v>
      </c>
      <c r="B11" s="70" t="s">
        <v>214</v>
      </c>
      <c r="C11" s="70" t="s">
        <v>17</v>
      </c>
      <c r="D11" s="23" t="s">
        <v>214</v>
      </c>
      <c r="E11" s="70" t="s">
        <v>215</v>
      </c>
      <c r="F11" s="70" t="s">
        <v>25</v>
      </c>
      <c r="G11" s="23" t="s">
        <v>215</v>
      </c>
      <c r="H11" s="70" t="s">
        <v>215</v>
      </c>
      <c r="I11" s="70" t="s">
        <v>17</v>
      </c>
      <c r="J11" s="23" t="s">
        <v>215</v>
      </c>
    </row>
    <row r="12" spans="1:10" s="9" customFormat="1" ht="22" customHeight="1" x14ac:dyDescent="0.2">
      <c r="A12" s="99" t="s">
        <v>942</v>
      </c>
      <c r="B12" s="70"/>
      <c r="C12" s="70"/>
      <c r="D12" s="23"/>
      <c r="E12" s="70"/>
      <c r="F12" s="216"/>
      <c r="G12" s="23"/>
      <c r="H12" s="70"/>
      <c r="I12" s="215"/>
      <c r="J12" s="23"/>
    </row>
    <row r="13" spans="1:10" s="9" customFormat="1" ht="22" customHeight="1" x14ac:dyDescent="0.2">
      <c r="A13" s="76" t="s">
        <v>941</v>
      </c>
      <c r="B13" s="70" t="s">
        <v>1120</v>
      </c>
      <c r="C13" s="276" t="s">
        <v>30</v>
      </c>
      <c r="D13" s="23" t="s">
        <v>930</v>
      </c>
      <c r="E13" s="70" t="s">
        <v>1119</v>
      </c>
      <c r="F13" s="278" t="s">
        <v>700</v>
      </c>
      <c r="G13" s="23" t="s">
        <v>930</v>
      </c>
      <c r="H13" s="70" t="s">
        <v>1119</v>
      </c>
      <c r="I13" s="278" t="s">
        <v>30</v>
      </c>
      <c r="J13" s="23" t="s">
        <v>930</v>
      </c>
    </row>
    <row r="14" spans="1:10" s="9" customFormat="1" ht="23" customHeight="1" x14ac:dyDescent="0.2">
      <c r="A14" s="76" t="s">
        <v>940</v>
      </c>
      <c r="B14" s="70" t="s">
        <v>930</v>
      </c>
      <c r="C14" s="277"/>
      <c r="D14" s="23" t="s">
        <v>592</v>
      </c>
      <c r="E14" s="70" t="s">
        <v>930</v>
      </c>
      <c r="F14" s="277"/>
      <c r="G14" s="23" t="s">
        <v>593</v>
      </c>
      <c r="H14" s="70" t="s">
        <v>930</v>
      </c>
      <c r="I14" s="277"/>
      <c r="J14" s="23" t="s">
        <v>593</v>
      </c>
    </row>
    <row r="15" spans="1:10" s="9" customFormat="1" ht="21" customHeight="1" x14ac:dyDescent="0.2">
      <c r="A15" s="99" t="s">
        <v>939</v>
      </c>
      <c r="B15" s="70"/>
      <c r="C15" s="70"/>
      <c r="D15" s="23"/>
      <c r="E15" s="70"/>
      <c r="F15" s="70"/>
      <c r="G15" s="23"/>
      <c r="H15" s="70"/>
      <c r="I15" s="70"/>
      <c r="J15" s="23"/>
    </row>
    <row r="16" spans="1:10" s="9" customFormat="1" ht="23" customHeight="1" x14ac:dyDescent="0.2">
      <c r="A16" s="76" t="s">
        <v>938</v>
      </c>
      <c r="B16" s="70" t="s">
        <v>1118</v>
      </c>
      <c r="C16" s="276" t="s">
        <v>22</v>
      </c>
      <c r="D16" s="23" t="s">
        <v>930</v>
      </c>
      <c r="E16" s="70" t="s">
        <v>0</v>
      </c>
      <c r="F16" s="276" t="s">
        <v>0</v>
      </c>
      <c r="G16" s="23" t="s">
        <v>930</v>
      </c>
      <c r="H16" s="70" t="s">
        <v>1117</v>
      </c>
      <c r="I16" s="276" t="s">
        <v>22</v>
      </c>
      <c r="J16" s="23" t="s">
        <v>930</v>
      </c>
    </row>
    <row r="17" spans="1:10" s="9" customFormat="1" ht="24" customHeight="1" x14ac:dyDescent="0.2">
      <c r="A17" s="76" t="s">
        <v>936</v>
      </c>
      <c r="B17" s="70"/>
      <c r="C17" s="277"/>
      <c r="D17" s="23" t="s">
        <v>1116</v>
      </c>
      <c r="E17" s="70" t="s">
        <v>930</v>
      </c>
      <c r="F17" s="277"/>
      <c r="G17" s="23" t="s">
        <v>0</v>
      </c>
      <c r="H17" s="70" t="s">
        <v>930</v>
      </c>
      <c r="I17" s="280"/>
      <c r="J17" s="23" t="s">
        <v>1115</v>
      </c>
    </row>
    <row r="18" spans="1:10" s="9" customFormat="1" ht="25" customHeight="1" x14ac:dyDescent="0.2">
      <c r="A18" s="76" t="s">
        <v>934</v>
      </c>
      <c r="B18" s="70" t="s">
        <v>1114</v>
      </c>
      <c r="C18" s="276" t="s">
        <v>29</v>
      </c>
      <c r="D18" s="23" t="s">
        <v>930</v>
      </c>
      <c r="E18" s="70" t="s">
        <v>0</v>
      </c>
      <c r="F18" s="276" t="s">
        <v>0</v>
      </c>
      <c r="G18" s="23" t="s">
        <v>1113</v>
      </c>
      <c r="H18" s="70" t="s">
        <v>933</v>
      </c>
      <c r="I18" s="278" t="s">
        <v>18</v>
      </c>
      <c r="J18" s="23" t="s">
        <v>930</v>
      </c>
    </row>
    <row r="19" spans="1:10" s="9" customFormat="1" ht="25" customHeight="1" x14ac:dyDescent="0.2">
      <c r="A19" s="76" t="s">
        <v>931</v>
      </c>
      <c r="B19" s="70" t="s">
        <v>930</v>
      </c>
      <c r="C19" s="277"/>
      <c r="D19" s="23" t="s">
        <v>1112</v>
      </c>
      <c r="E19" s="70" t="s">
        <v>930</v>
      </c>
      <c r="F19" s="277"/>
      <c r="G19" s="23" t="s">
        <v>0</v>
      </c>
      <c r="H19" s="70" t="s">
        <v>930</v>
      </c>
      <c r="I19" s="277"/>
      <c r="J19" s="23" t="s">
        <v>929</v>
      </c>
    </row>
    <row r="20" spans="1:10" ht="19" customHeight="1" thickBot="1" x14ac:dyDescent="0.25">
      <c r="A20" s="204" t="s">
        <v>928</v>
      </c>
      <c r="B20" s="73" t="s">
        <v>1111</v>
      </c>
      <c r="C20" s="73" t="s">
        <v>12</v>
      </c>
      <c r="D20" s="164" t="s">
        <v>1110</v>
      </c>
      <c r="E20" s="214" t="s">
        <v>1109</v>
      </c>
      <c r="F20" s="214" t="s">
        <v>12</v>
      </c>
      <c r="G20" s="164" t="s">
        <v>1108</v>
      </c>
      <c r="H20" s="214" t="s">
        <v>1107</v>
      </c>
      <c r="I20" s="214" t="s">
        <v>12</v>
      </c>
      <c r="J20" s="164" t="s">
        <v>1106</v>
      </c>
    </row>
    <row r="21" spans="1:10" ht="35" customHeight="1" x14ac:dyDescent="0.2">
      <c r="A21" s="265" t="s">
        <v>1105</v>
      </c>
      <c r="B21" s="265"/>
      <c r="C21" s="265"/>
      <c r="D21" s="265"/>
      <c r="E21" s="265"/>
      <c r="F21" s="265"/>
      <c r="G21" s="265"/>
      <c r="H21" s="265"/>
      <c r="I21" s="265"/>
      <c r="J21" s="265"/>
    </row>
  </sheetData>
  <mergeCells count="17">
    <mergeCell ref="I16:I17"/>
    <mergeCell ref="A21:J21"/>
    <mergeCell ref="A3:J3"/>
    <mergeCell ref="B5:D5"/>
    <mergeCell ref="E5:G5"/>
    <mergeCell ref="H5:J5"/>
    <mergeCell ref="C18:C19"/>
    <mergeCell ref="F18:F19"/>
    <mergeCell ref="I18:I19"/>
    <mergeCell ref="B6:C6"/>
    <mergeCell ref="E6:F6"/>
    <mergeCell ref="H6:I6"/>
    <mergeCell ref="C13:C14"/>
    <mergeCell ref="F13:F14"/>
    <mergeCell ref="I13:I14"/>
    <mergeCell ref="C16:C17"/>
    <mergeCell ref="F16:F17"/>
  </mergeCells>
  <pageMargins left="0.75" right="0.75" top="1" bottom="1" header="0.5" footer="0.5"/>
  <pageSetup paperSize="9" orientation="portrait" horizontalDpi="4294967292" verticalDpi="429496729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D982C-B0DA-7B40-A953-C07B35A85767}">
  <dimension ref="A1:D21"/>
  <sheetViews>
    <sheetView showGridLines="0" zoomScaleNormal="100" workbookViewId="0"/>
  </sheetViews>
  <sheetFormatPr baseColWidth="10" defaultColWidth="10.6640625" defaultRowHeight="15" customHeight="1" x14ac:dyDescent="0.2"/>
  <cols>
    <col min="1" max="1" width="39.6640625" style="30" customWidth="1"/>
    <col min="2" max="2" width="14" style="8" customWidth="1"/>
    <col min="3" max="3" width="8.83203125" style="8" customWidth="1"/>
    <col min="4" max="4" width="14" style="8" customWidth="1"/>
    <col min="5" max="16384" width="10.6640625" style="30"/>
  </cols>
  <sheetData>
    <row r="1" spans="1:4" ht="15" customHeight="1" x14ac:dyDescent="0.2">
      <c r="A1" s="81" t="str">
        <f>HYPERLINK("#'Index'!A1","Back to index")</f>
        <v>Back to index</v>
      </c>
    </row>
    <row r="2" spans="1:4" ht="45" customHeight="1" x14ac:dyDescent="0.25">
      <c r="A2" s="7" t="s">
        <v>870</v>
      </c>
    </row>
    <row r="3" spans="1:4" ht="64" customHeight="1" x14ac:dyDescent="0.2">
      <c r="A3" s="262" t="s">
        <v>945</v>
      </c>
      <c r="B3" s="262"/>
      <c r="C3" s="262"/>
      <c r="D3" s="281"/>
    </row>
    <row r="4" spans="1:4" ht="20" customHeight="1" x14ac:dyDescent="0.2">
      <c r="A4" s="47"/>
      <c r="B4" s="48"/>
      <c r="C4" s="48"/>
      <c r="D4" s="48"/>
    </row>
    <row r="5" spans="1:4" ht="98" customHeight="1" x14ac:dyDescent="0.2">
      <c r="A5" s="63"/>
      <c r="B5" s="282" t="s">
        <v>944</v>
      </c>
      <c r="C5" s="275"/>
      <c r="D5" s="275"/>
    </row>
    <row r="6" spans="1:4" s="9" customFormat="1" ht="43" customHeight="1" x14ac:dyDescent="0.2">
      <c r="B6" s="279" t="s">
        <v>869</v>
      </c>
      <c r="C6" s="279"/>
      <c r="D6" s="20" t="s">
        <v>587</v>
      </c>
    </row>
    <row r="7" spans="1:4" s="65" customFormat="1" ht="19" customHeight="1" x14ac:dyDescent="0.2">
      <c r="A7" s="205"/>
      <c r="B7" s="67"/>
      <c r="C7" s="67"/>
      <c r="D7" s="67"/>
    </row>
    <row r="8" spans="1:4" s="68" customFormat="1" ht="17" customHeight="1" x14ac:dyDescent="0.2">
      <c r="A8" s="205"/>
      <c r="B8" s="25" t="s">
        <v>159</v>
      </c>
      <c r="C8" s="25" t="s">
        <v>7</v>
      </c>
      <c r="D8" s="25" t="s">
        <v>159</v>
      </c>
    </row>
    <row r="9" spans="1:4" s="68" customFormat="1" ht="28" customHeight="1" x14ac:dyDescent="0.2">
      <c r="A9" s="99" t="s">
        <v>236</v>
      </c>
      <c r="B9" s="70" t="s">
        <v>930</v>
      </c>
      <c r="C9" s="70" t="s">
        <v>930</v>
      </c>
      <c r="D9" s="23" t="s">
        <v>216</v>
      </c>
    </row>
    <row r="10" spans="1:4" s="68" customFormat="1" ht="26" customHeight="1" x14ac:dyDescent="0.2">
      <c r="A10" s="99" t="s">
        <v>239</v>
      </c>
      <c r="B10" s="70" t="s">
        <v>930</v>
      </c>
      <c r="C10" s="70" t="s">
        <v>930</v>
      </c>
      <c r="D10" s="23" t="s">
        <v>590</v>
      </c>
    </row>
    <row r="11" spans="1:4" s="68" customFormat="1" ht="28" customHeight="1" x14ac:dyDescent="0.2">
      <c r="A11" s="99" t="s">
        <v>943</v>
      </c>
      <c r="B11" s="70" t="s">
        <v>930</v>
      </c>
      <c r="C11" s="70" t="s">
        <v>930</v>
      </c>
      <c r="D11" s="23" t="s">
        <v>215</v>
      </c>
    </row>
    <row r="12" spans="1:4" s="9" customFormat="1" ht="22" customHeight="1" x14ac:dyDescent="0.2">
      <c r="A12" s="99" t="s">
        <v>942</v>
      </c>
      <c r="B12" s="70"/>
      <c r="C12" s="70"/>
      <c r="D12" s="23"/>
    </row>
    <row r="13" spans="1:4" s="9" customFormat="1" ht="22" customHeight="1" x14ac:dyDescent="0.2">
      <c r="A13" s="76" t="s">
        <v>941</v>
      </c>
      <c r="B13" s="70" t="s">
        <v>930</v>
      </c>
      <c r="C13" s="70" t="s">
        <v>930</v>
      </c>
      <c r="D13" s="23"/>
    </row>
    <row r="14" spans="1:4" s="9" customFormat="1" ht="23" customHeight="1" x14ac:dyDescent="0.2">
      <c r="A14" s="76" t="s">
        <v>940</v>
      </c>
      <c r="B14" s="70" t="s">
        <v>930</v>
      </c>
      <c r="C14" s="70" t="s">
        <v>930</v>
      </c>
      <c r="D14" s="23" t="s">
        <v>593</v>
      </c>
    </row>
    <row r="15" spans="1:4" s="9" customFormat="1" ht="21" customHeight="1" x14ac:dyDescent="0.2">
      <c r="A15" s="99" t="s">
        <v>939</v>
      </c>
      <c r="B15" s="70"/>
      <c r="C15" s="70"/>
      <c r="D15" s="23"/>
    </row>
    <row r="16" spans="1:4" s="9" customFormat="1" ht="23" customHeight="1" x14ac:dyDescent="0.2">
      <c r="A16" s="76" t="s">
        <v>938</v>
      </c>
      <c r="B16" s="70" t="s">
        <v>937</v>
      </c>
      <c r="C16" s="70" t="s">
        <v>31</v>
      </c>
      <c r="D16" s="23" t="s">
        <v>930</v>
      </c>
    </row>
    <row r="17" spans="1:4" s="9" customFormat="1" ht="24" customHeight="1" x14ac:dyDescent="0.2">
      <c r="A17" s="76" t="s">
        <v>936</v>
      </c>
      <c r="B17" s="70" t="s">
        <v>930</v>
      </c>
      <c r="C17" s="70" t="s">
        <v>930</v>
      </c>
      <c r="D17" s="23" t="s">
        <v>935</v>
      </c>
    </row>
    <row r="18" spans="1:4" s="9" customFormat="1" ht="25" customHeight="1" x14ac:dyDescent="0.2">
      <c r="A18" s="76" t="s">
        <v>934</v>
      </c>
      <c r="B18" s="70" t="s">
        <v>933</v>
      </c>
      <c r="C18" s="70" t="s">
        <v>932</v>
      </c>
      <c r="D18" s="23" t="s">
        <v>930</v>
      </c>
    </row>
    <row r="19" spans="1:4" s="9" customFormat="1" ht="25" customHeight="1" x14ac:dyDescent="0.2">
      <c r="A19" s="76" t="s">
        <v>931</v>
      </c>
      <c r="B19" s="70" t="s">
        <v>930</v>
      </c>
      <c r="C19" s="70" t="s">
        <v>930</v>
      </c>
      <c r="D19" s="23" t="s">
        <v>929</v>
      </c>
    </row>
    <row r="20" spans="1:4" ht="19" customHeight="1" thickBot="1" x14ac:dyDescent="0.25">
      <c r="A20" s="204" t="s">
        <v>928</v>
      </c>
      <c r="B20" s="73" t="s">
        <v>927</v>
      </c>
      <c r="C20" s="73" t="s">
        <v>12</v>
      </c>
      <c r="D20" s="164" t="s">
        <v>926</v>
      </c>
    </row>
    <row r="21" spans="1:4" ht="39" customHeight="1" x14ac:dyDescent="0.2">
      <c r="A21" s="265"/>
      <c r="B21" s="265"/>
      <c r="C21" s="265"/>
      <c r="D21" s="265"/>
    </row>
  </sheetData>
  <mergeCells count="4">
    <mergeCell ref="A21:D21"/>
    <mergeCell ref="B5:D5"/>
    <mergeCell ref="B6:C6"/>
    <mergeCell ref="A3:D3"/>
  </mergeCells>
  <pageMargins left="0.75" right="0.75" top="1" bottom="1" header="0.5" footer="0.5"/>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895DE-BADF-9640-A363-0D93BC1B11F3}">
  <dimension ref="A1:C45"/>
  <sheetViews>
    <sheetView showGridLines="0" zoomScaleNormal="100" workbookViewId="0"/>
  </sheetViews>
  <sheetFormatPr baseColWidth="10" defaultColWidth="10.6640625" defaultRowHeight="15" customHeight="1" x14ac:dyDescent="0.2"/>
  <cols>
    <col min="1" max="1" width="61.33203125" style="30" customWidth="1"/>
    <col min="2" max="3" width="33.5" style="8" customWidth="1"/>
    <col min="4" max="16384" width="10.6640625" style="30"/>
  </cols>
  <sheetData>
    <row r="1" spans="1:3" s="6" customFormat="1" ht="15" customHeight="1" x14ac:dyDescent="0.2">
      <c r="A1" s="81" t="str">
        <f>HYPERLINK("#'Index'!A1","Back to index")</f>
        <v>Back to index</v>
      </c>
    </row>
    <row r="2" spans="1:3" s="9" customFormat="1" ht="45" customHeight="1" x14ac:dyDescent="0.25">
      <c r="A2" s="7" t="s">
        <v>870</v>
      </c>
      <c r="B2" s="8"/>
      <c r="C2" s="8"/>
    </row>
    <row r="3" spans="1:3" s="9" customFormat="1" ht="21" customHeight="1" x14ac:dyDescent="0.2">
      <c r="A3" s="10" t="s">
        <v>199</v>
      </c>
      <c r="B3" s="11"/>
      <c r="C3" s="12"/>
    </row>
    <row r="4" spans="1:3" s="9" customFormat="1" ht="16" x14ac:dyDescent="0.2">
      <c r="A4" s="13"/>
      <c r="B4" s="11"/>
      <c r="C4" s="14"/>
    </row>
    <row r="5" spans="1:3" s="9" customFormat="1" ht="18" thickBot="1" x14ac:dyDescent="0.25">
      <c r="A5" s="15"/>
      <c r="B5" s="16" t="s">
        <v>570</v>
      </c>
      <c r="C5" s="16" t="s">
        <v>571</v>
      </c>
    </row>
    <row r="6" spans="1:3" s="9" customFormat="1" ht="16" x14ac:dyDescent="0.2">
      <c r="A6" s="17"/>
      <c r="B6" s="18"/>
      <c r="C6" s="18"/>
    </row>
    <row r="7" spans="1:3" s="9" customFormat="1" ht="34" customHeight="1" x14ac:dyDescent="0.2">
      <c r="A7" s="19" t="s">
        <v>1236</v>
      </c>
      <c r="B7" s="254" t="s">
        <v>1235</v>
      </c>
      <c r="C7" s="254"/>
    </row>
    <row r="8" spans="1:3" s="9" customFormat="1" ht="34" x14ac:dyDescent="0.2">
      <c r="A8" s="22" t="s">
        <v>1234</v>
      </c>
      <c r="B8" s="23" t="s">
        <v>158</v>
      </c>
      <c r="C8" s="23" t="s">
        <v>572</v>
      </c>
    </row>
    <row r="9" spans="1:3" s="9" customFormat="1" ht="34" x14ac:dyDescent="0.2">
      <c r="A9" s="22" t="s">
        <v>1233</v>
      </c>
      <c r="B9" s="23" t="s">
        <v>158</v>
      </c>
      <c r="C9" s="23" t="s">
        <v>572</v>
      </c>
    </row>
    <row r="10" spans="1:3" s="9" customFormat="1" ht="17" x14ac:dyDescent="0.2">
      <c r="A10" s="22" t="s">
        <v>142</v>
      </c>
      <c r="B10" s="23" t="s">
        <v>158</v>
      </c>
      <c r="C10" s="23" t="s">
        <v>572</v>
      </c>
    </row>
    <row r="11" spans="1:3" s="9" customFormat="1" ht="17" x14ac:dyDescent="0.2">
      <c r="A11" s="22" t="s">
        <v>134</v>
      </c>
      <c r="B11" s="23" t="s">
        <v>158</v>
      </c>
      <c r="C11" s="23" t="s">
        <v>572</v>
      </c>
    </row>
    <row r="12" spans="1:3" s="9" customFormat="1" ht="17" x14ac:dyDescent="0.2">
      <c r="A12" s="22" t="s">
        <v>143</v>
      </c>
      <c r="B12" s="23" t="s">
        <v>158</v>
      </c>
      <c r="C12" s="23" t="s">
        <v>572</v>
      </c>
    </row>
    <row r="13" spans="1:3" s="9" customFormat="1" ht="17" x14ac:dyDescent="0.2">
      <c r="A13" s="22" t="s">
        <v>1228</v>
      </c>
      <c r="B13" s="23" t="s">
        <v>158</v>
      </c>
      <c r="C13" s="23" t="s">
        <v>572</v>
      </c>
    </row>
    <row r="14" spans="1:3" s="9" customFormat="1" ht="17" x14ac:dyDescent="0.2">
      <c r="A14" s="22" t="s">
        <v>573</v>
      </c>
      <c r="B14" s="23" t="s">
        <v>158</v>
      </c>
      <c r="C14" s="23" t="s">
        <v>572</v>
      </c>
    </row>
    <row r="15" spans="1:3" s="9" customFormat="1" ht="17" x14ac:dyDescent="0.2">
      <c r="A15" s="22" t="s">
        <v>33</v>
      </c>
      <c r="B15" s="23" t="s">
        <v>158</v>
      </c>
      <c r="C15" s="23" t="s">
        <v>572</v>
      </c>
    </row>
    <row r="16" spans="1:3" s="9" customFormat="1" ht="17" x14ac:dyDescent="0.2">
      <c r="A16" s="22" t="s">
        <v>574</v>
      </c>
      <c r="B16" s="23" t="s">
        <v>158</v>
      </c>
      <c r="C16" s="23" t="s">
        <v>572</v>
      </c>
    </row>
    <row r="17" spans="1:3" s="24" customFormat="1" ht="17" x14ac:dyDescent="0.2">
      <c r="A17" s="22" t="s">
        <v>131</v>
      </c>
      <c r="B17" s="23" t="s">
        <v>158</v>
      </c>
      <c r="C17" s="23" t="s">
        <v>572</v>
      </c>
    </row>
    <row r="18" spans="1:3" s="6" customFormat="1" ht="17" x14ac:dyDescent="0.2">
      <c r="A18" s="22" t="s">
        <v>575</v>
      </c>
      <c r="B18" s="23" t="s">
        <v>158</v>
      </c>
      <c r="C18" s="23" t="s">
        <v>572</v>
      </c>
    </row>
    <row r="19" spans="1:3" s="9" customFormat="1" ht="17" x14ac:dyDescent="0.2">
      <c r="A19" s="22" t="s">
        <v>133</v>
      </c>
      <c r="B19" s="23" t="s">
        <v>158</v>
      </c>
      <c r="C19" s="23" t="s">
        <v>572</v>
      </c>
    </row>
    <row r="20" spans="1:3" s="9" customFormat="1" ht="16" x14ac:dyDescent="0.2">
      <c r="B20" s="25"/>
      <c r="C20" s="25"/>
    </row>
    <row r="21" spans="1:3" s="9" customFormat="1" ht="17" x14ac:dyDescent="0.2">
      <c r="A21" s="19" t="s">
        <v>1232</v>
      </c>
      <c r="B21" s="20" t="s">
        <v>576</v>
      </c>
      <c r="C21" s="26"/>
    </row>
    <row r="22" spans="1:3" s="9" customFormat="1" ht="34" x14ac:dyDescent="0.2">
      <c r="A22" s="21" t="s">
        <v>1231</v>
      </c>
      <c r="B22" s="20" t="s">
        <v>577</v>
      </c>
      <c r="C22" s="20" t="s">
        <v>572</v>
      </c>
    </row>
    <row r="23" spans="1:3" s="9" customFormat="1" ht="17" x14ac:dyDescent="0.2">
      <c r="A23" s="21" t="s">
        <v>142</v>
      </c>
      <c r="B23" s="20" t="s">
        <v>577</v>
      </c>
      <c r="C23" s="20" t="s">
        <v>572</v>
      </c>
    </row>
    <row r="24" spans="1:3" s="9" customFormat="1" ht="17" x14ac:dyDescent="0.2">
      <c r="A24" s="21" t="s">
        <v>134</v>
      </c>
      <c r="B24" s="20" t="s">
        <v>1230</v>
      </c>
      <c r="C24" s="20" t="s">
        <v>1229</v>
      </c>
    </row>
    <row r="25" spans="1:3" s="9" customFormat="1" ht="17" x14ac:dyDescent="0.2">
      <c r="A25" s="21" t="s">
        <v>143</v>
      </c>
      <c r="B25" s="20" t="s">
        <v>577</v>
      </c>
      <c r="C25" s="20" t="s">
        <v>572</v>
      </c>
    </row>
    <row r="26" spans="1:3" s="9" customFormat="1" ht="17" x14ac:dyDescent="0.2">
      <c r="A26" s="21" t="s">
        <v>1228</v>
      </c>
      <c r="B26" s="20" t="s">
        <v>577</v>
      </c>
      <c r="C26" s="20" t="s">
        <v>572</v>
      </c>
    </row>
    <row r="27" spans="1:3" s="9" customFormat="1" ht="17" x14ac:dyDescent="0.2">
      <c r="A27" s="21" t="s">
        <v>573</v>
      </c>
      <c r="B27" s="20" t="s">
        <v>577</v>
      </c>
      <c r="C27" s="20" t="s">
        <v>572</v>
      </c>
    </row>
    <row r="28" spans="1:3" s="9" customFormat="1" ht="17" x14ac:dyDescent="0.2">
      <c r="A28" s="21" t="s">
        <v>33</v>
      </c>
      <c r="B28" s="20" t="s">
        <v>577</v>
      </c>
      <c r="C28" s="20" t="s">
        <v>572</v>
      </c>
    </row>
    <row r="29" spans="1:3" s="9" customFormat="1" ht="17" x14ac:dyDescent="0.2">
      <c r="A29" s="21" t="s">
        <v>132</v>
      </c>
      <c r="B29" s="20" t="s">
        <v>577</v>
      </c>
      <c r="C29" s="20" t="s">
        <v>572</v>
      </c>
    </row>
    <row r="30" spans="1:3" s="9" customFormat="1" ht="16" x14ac:dyDescent="0.2">
      <c r="A30" s="27"/>
      <c r="B30" s="28"/>
      <c r="C30" s="28"/>
    </row>
    <row r="31" spans="1:3" s="9" customFormat="1" ht="17" x14ac:dyDescent="0.2">
      <c r="A31" s="19" t="s">
        <v>203</v>
      </c>
      <c r="B31" s="20" t="s">
        <v>578</v>
      </c>
      <c r="C31" s="26"/>
    </row>
    <row r="32" spans="1:3" s="29" customFormat="1" ht="16" customHeight="1" x14ac:dyDescent="0.2">
      <c r="A32" s="22" t="s">
        <v>579</v>
      </c>
      <c r="B32" s="23" t="s">
        <v>158</v>
      </c>
      <c r="C32" s="23" t="s">
        <v>572</v>
      </c>
    </row>
    <row r="33" spans="1:3" ht="17" customHeight="1" x14ac:dyDescent="0.2">
      <c r="A33" s="22" t="s">
        <v>1228</v>
      </c>
      <c r="B33" s="23" t="s">
        <v>1227</v>
      </c>
      <c r="C33" s="23" t="s">
        <v>1226</v>
      </c>
    </row>
    <row r="34" spans="1:3" ht="16" customHeight="1" x14ac:dyDescent="0.2">
      <c r="A34" s="22" t="s">
        <v>33</v>
      </c>
      <c r="B34" s="23" t="s">
        <v>1225</v>
      </c>
      <c r="C34" s="23" t="s">
        <v>1224</v>
      </c>
    </row>
    <row r="35" spans="1:3" ht="16" customHeight="1" x14ac:dyDescent="0.2">
      <c r="A35" s="22" t="s">
        <v>131</v>
      </c>
      <c r="B35" s="23" t="s">
        <v>158</v>
      </c>
      <c r="C35" s="23" t="s">
        <v>572</v>
      </c>
    </row>
    <row r="36" spans="1:3" ht="16" customHeight="1" x14ac:dyDescent="0.2">
      <c r="A36" s="22" t="s">
        <v>575</v>
      </c>
      <c r="B36" s="23" t="s">
        <v>158</v>
      </c>
      <c r="C36" s="23" t="s">
        <v>572</v>
      </c>
    </row>
    <row r="37" spans="1:3" ht="16" customHeight="1" x14ac:dyDescent="0.2">
      <c r="A37" s="22" t="s">
        <v>133</v>
      </c>
      <c r="B37" s="23" t="s">
        <v>158</v>
      </c>
      <c r="C37" s="23" t="s">
        <v>572</v>
      </c>
    </row>
    <row r="38" spans="1:3" ht="15" customHeight="1" x14ac:dyDescent="0.2">
      <c r="A38" s="31"/>
      <c r="B38" s="32"/>
      <c r="C38" s="32"/>
    </row>
    <row r="39" spans="1:3" s="29" customFormat="1" ht="15" customHeight="1" x14ac:dyDescent="0.2">
      <c r="A39" s="19" t="s">
        <v>564</v>
      </c>
      <c r="B39" s="20" t="s">
        <v>201</v>
      </c>
      <c r="C39" s="26"/>
    </row>
    <row r="40" spans="1:3" s="9" customFormat="1" ht="34" x14ac:dyDescent="0.2">
      <c r="A40" s="31" t="s">
        <v>1223</v>
      </c>
      <c r="B40" s="32" t="s">
        <v>144</v>
      </c>
      <c r="C40" s="32" t="s">
        <v>572</v>
      </c>
    </row>
    <row r="41" spans="1:3" ht="16" customHeight="1" x14ac:dyDescent="0.2">
      <c r="A41" s="31" t="s">
        <v>143</v>
      </c>
      <c r="B41" s="32" t="s">
        <v>144</v>
      </c>
      <c r="C41" s="32" t="s">
        <v>572</v>
      </c>
    </row>
    <row r="42" spans="1:3" ht="16" customHeight="1" x14ac:dyDescent="0.2">
      <c r="A42" s="31" t="s">
        <v>574</v>
      </c>
      <c r="B42" s="32" t="s">
        <v>144</v>
      </c>
      <c r="C42" s="32" t="s">
        <v>572</v>
      </c>
    </row>
    <row r="43" spans="1:3" ht="16" customHeight="1" x14ac:dyDescent="0.2">
      <c r="A43" s="31" t="s">
        <v>132</v>
      </c>
      <c r="B43" s="32" t="s">
        <v>144</v>
      </c>
      <c r="C43" s="32" t="s">
        <v>572</v>
      </c>
    </row>
    <row r="44" spans="1:3" ht="15" customHeight="1" x14ac:dyDescent="0.2">
      <c r="A44" s="31"/>
      <c r="B44" s="32"/>
      <c r="C44" s="32"/>
    </row>
    <row r="45" spans="1:3" ht="15" customHeight="1" thickBot="1" x14ac:dyDescent="0.25">
      <c r="A45" s="34" t="s">
        <v>1222</v>
      </c>
      <c r="B45" s="35" t="s">
        <v>202</v>
      </c>
      <c r="C45" s="36"/>
    </row>
  </sheetData>
  <mergeCells count="1">
    <mergeCell ref="B7:C7"/>
  </mergeCells>
  <pageMargins left="0.75" right="0.75" top="1" bottom="1" header="0.5" footer="0.5"/>
  <pageSetup paperSize="9" orientation="portrait" horizontalDpi="4294967292" verticalDpi="429496729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A0A94-65F8-234F-AA55-039DACEC6231}">
  <dimension ref="A1:C12"/>
  <sheetViews>
    <sheetView showGridLines="0" zoomScaleNormal="100" workbookViewId="0"/>
  </sheetViews>
  <sheetFormatPr baseColWidth="10" defaultColWidth="10.6640625" defaultRowHeight="15" customHeight="1" x14ac:dyDescent="0.2"/>
  <cols>
    <col min="1" max="1" width="45.5" style="30" customWidth="1"/>
    <col min="2" max="2" width="14.1640625" style="8" customWidth="1"/>
    <col min="3" max="3" width="15.6640625" style="8" customWidth="1"/>
    <col min="4" max="205" width="14" style="30" customWidth="1"/>
    <col min="206" max="16384" width="10.6640625" style="30"/>
  </cols>
  <sheetData>
    <row r="1" spans="1:3" ht="15" customHeight="1" x14ac:dyDescent="0.2">
      <c r="A1" s="81" t="str">
        <f>HYPERLINK("#'Index'!A1","Back to index")</f>
        <v>Back to index</v>
      </c>
    </row>
    <row r="2" spans="1:3" ht="45" customHeight="1" x14ac:dyDescent="0.25">
      <c r="A2" s="7" t="s">
        <v>870</v>
      </c>
    </row>
    <row r="3" spans="1:3" ht="97" customHeight="1" x14ac:dyDescent="0.2">
      <c r="A3" s="284" t="s">
        <v>1017</v>
      </c>
      <c r="B3" s="284"/>
      <c r="C3" s="284"/>
    </row>
    <row r="4" spans="1:3" ht="16" x14ac:dyDescent="0.2">
      <c r="A4" s="45"/>
      <c r="C4" s="100"/>
    </row>
    <row r="5" spans="1:3" s="9" customFormat="1" ht="17" thickBot="1" x14ac:dyDescent="0.25">
      <c r="A5" s="36"/>
      <c r="B5" s="285" t="s">
        <v>1016</v>
      </c>
      <c r="C5" s="285"/>
    </row>
    <row r="6" spans="1:3" s="9" customFormat="1" ht="16" x14ac:dyDescent="0.2">
      <c r="A6" s="103"/>
      <c r="B6" s="147"/>
      <c r="C6" s="104"/>
    </row>
    <row r="7" spans="1:3" s="9" customFormat="1" ht="16" x14ac:dyDescent="0.2">
      <c r="B7" s="211"/>
      <c r="C7" s="25"/>
    </row>
    <row r="8" spans="1:3" s="9" customFormat="1" ht="17" x14ac:dyDescent="0.2">
      <c r="A8" s="21" t="s">
        <v>159</v>
      </c>
      <c r="B8" s="210" t="s">
        <v>869</v>
      </c>
      <c r="C8" s="20" t="s">
        <v>587</v>
      </c>
    </row>
    <row r="9" spans="1:3" s="9" customFormat="1" ht="34" x14ac:dyDescent="0.2">
      <c r="A9" s="40" t="s">
        <v>1015</v>
      </c>
      <c r="B9" s="78" t="s">
        <v>1014</v>
      </c>
      <c r="C9" s="23" t="s">
        <v>1013</v>
      </c>
    </row>
    <row r="10" spans="1:3" s="9" customFormat="1" ht="34" x14ac:dyDescent="0.2">
      <c r="A10" s="99" t="s">
        <v>1012</v>
      </c>
      <c r="B10" s="78" t="s">
        <v>1011</v>
      </c>
      <c r="C10" s="23" t="s">
        <v>1010</v>
      </c>
    </row>
    <row r="11" spans="1:3" s="9" customFormat="1" ht="35" thickBot="1" x14ac:dyDescent="0.25">
      <c r="A11" s="37" t="s">
        <v>1009</v>
      </c>
      <c r="B11" s="209" t="s">
        <v>1008</v>
      </c>
      <c r="C11" s="35" t="s">
        <v>1007</v>
      </c>
    </row>
    <row r="12" spans="1:3" ht="15" customHeight="1" x14ac:dyDescent="0.2">
      <c r="A12" s="283"/>
      <c r="B12" s="283"/>
      <c r="C12" s="283"/>
    </row>
  </sheetData>
  <mergeCells count="3">
    <mergeCell ref="A12:C12"/>
    <mergeCell ref="A3:C3"/>
    <mergeCell ref="B5:C5"/>
  </mergeCells>
  <pageMargins left="0.75" right="0.75" top="1" bottom="1" header="0.5" footer="0.5"/>
  <pageSetup paperSize="9" orientation="portrait" horizontalDpi="4294967292" verticalDpi="429496729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F3D78-AE68-434C-AEF9-C29344DEBD68}">
  <dimension ref="A1:H29"/>
  <sheetViews>
    <sheetView showGridLines="0" zoomScaleNormal="100" workbookViewId="0"/>
  </sheetViews>
  <sheetFormatPr baseColWidth="10" defaultColWidth="10.6640625" defaultRowHeight="15" customHeight="1" x14ac:dyDescent="0.2"/>
  <cols>
    <col min="1" max="1" width="45.5" style="30" customWidth="1"/>
    <col min="2" max="2" width="13.83203125" style="8" customWidth="1"/>
    <col min="3" max="3" width="10" style="8" customWidth="1"/>
    <col min="4" max="4" width="13.83203125" style="8" customWidth="1"/>
    <col min="5" max="5" width="10" style="8" customWidth="1"/>
    <col min="6" max="6" width="13.83203125" style="30" customWidth="1"/>
    <col min="7" max="7" width="9" style="30" customWidth="1"/>
    <col min="8" max="8" width="15.83203125" style="8" customWidth="1"/>
    <col min="9" max="203" width="14" style="30" customWidth="1"/>
    <col min="204" max="16384" width="10.6640625" style="30"/>
  </cols>
  <sheetData>
    <row r="1" spans="1:8" ht="15" customHeight="1" x14ac:dyDescent="0.2">
      <c r="A1" s="81" t="str">
        <f>HYPERLINK("#'Index'!A1","Back to index")</f>
        <v>Back to index</v>
      </c>
    </row>
    <row r="2" spans="1:8" ht="45" customHeight="1" x14ac:dyDescent="0.25">
      <c r="A2" s="7" t="s">
        <v>870</v>
      </c>
    </row>
    <row r="3" spans="1:8" ht="46" customHeight="1" x14ac:dyDescent="0.2">
      <c r="A3" s="262" t="s">
        <v>1104</v>
      </c>
      <c r="B3" s="262"/>
      <c r="C3" s="262"/>
      <c r="D3" s="262"/>
      <c r="E3" s="262"/>
      <c r="F3" s="262"/>
      <c r="G3" s="262"/>
      <c r="H3" s="263"/>
    </row>
    <row r="4" spans="1:8" ht="16" x14ac:dyDescent="0.2">
      <c r="A4" s="45"/>
      <c r="E4" s="100"/>
    </row>
    <row r="5" spans="1:8" ht="50" customHeight="1" thickBot="1" x14ac:dyDescent="0.25">
      <c r="A5" s="145"/>
      <c r="B5" s="285" t="s">
        <v>236</v>
      </c>
      <c r="C5" s="285"/>
      <c r="D5" s="285" t="s">
        <v>1103</v>
      </c>
      <c r="E5" s="285"/>
      <c r="F5" s="285" t="s">
        <v>1102</v>
      </c>
      <c r="G5" s="285"/>
      <c r="H5" s="64" t="s">
        <v>1101</v>
      </c>
    </row>
    <row r="6" spans="1:8" ht="16" x14ac:dyDescent="0.2">
      <c r="A6" s="287"/>
      <c r="B6" s="287"/>
      <c r="C6" s="287"/>
      <c r="D6" s="287"/>
      <c r="E6" s="287"/>
      <c r="F6" s="287"/>
      <c r="G6" s="287"/>
      <c r="H6" s="287"/>
    </row>
    <row r="7" spans="1:8" s="9" customFormat="1" ht="18" thickBot="1" x14ac:dyDescent="0.25">
      <c r="A7" s="34" t="s">
        <v>1100</v>
      </c>
      <c r="B7" s="213" t="s">
        <v>159</v>
      </c>
      <c r="C7" s="213" t="s">
        <v>7</v>
      </c>
      <c r="D7" s="213" t="s">
        <v>159</v>
      </c>
      <c r="E7" s="213" t="s">
        <v>7</v>
      </c>
      <c r="F7" s="213" t="s">
        <v>159</v>
      </c>
      <c r="G7" s="213" t="s">
        <v>7</v>
      </c>
      <c r="H7" s="213" t="s">
        <v>159</v>
      </c>
    </row>
    <row r="8" spans="1:8" s="9" customFormat="1" ht="16" x14ac:dyDescent="0.2">
      <c r="A8" s="103"/>
      <c r="B8" s="75"/>
      <c r="C8" s="75"/>
      <c r="D8" s="75"/>
      <c r="E8" s="75"/>
      <c r="F8" s="75"/>
      <c r="G8" s="75"/>
      <c r="H8" s="105"/>
    </row>
    <row r="9" spans="1:8" s="212" customFormat="1" ht="17" x14ac:dyDescent="0.2">
      <c r="A9" s="19" t="s">
        <v>1099</v>
      </c>
      <c r="B9" s="142"/>
      <c r="C9" s="142"/>
      <c r="D9" s="142"/>
      <c r="E9" s="142"/>
      <c r="F9" s="142"/>
      <c r="G9" s="142"/>
      <c r="H9" s="142"/>
    </row>
    <row r="10" spans="1:8" s="9" customFormat="1" ht="50" customHeight="1" x14ac:dyDescent="0.2">
      <c r="A10" s="21" t="s">
        <v>1098</v>
      </c>
      <c r="B10" s="106" t="s">
        <v>218</v>
      </c>
      <c r="C10" s="106" t="s">
        <v>1097</v>
      </c>
      <c r="D10" s="106" t="s">
        <v>219</v>
      </c>
      <c r="E10" s="106" t="s">
        <v>1096</v>
      </c>
      <c r="F10" s="106" t="s">
        <v>613</v>
      </c>
      <c r="G10" s="106" t="s">
        <v>1095</v>
      </c>
      <c r="H10" s="142" t="s">
        <v>1094</v>
      </c>
    </row>
    <row r="11" spans="1:8" s="9" customFormat="1" ht="34" x14ac:dyDescent="0.2">
      <c r="A11" s="22" t="s">
        <v>1093</v>
      </c>
      <c r="B11" s="106" t="s">
        <v>223</v>
      </c>
      <c r="C11" s="106" t="s">
        <v>1092</v>
      </c>
      <c r="D11" s="106" t="s">
        <v>225</v>
      </c>
      <c r="E11" s="106" t="s">
        <v>1091</v>
      </c>
      <c r="F11" s="106" t="s">
        <v>1090</v>
      </c>
      <c r="G11" s="106" t="s">
        <v>1089</v>
      </c>
      <c r="H11" s="142" t="s">
        <v>1088</v>
      </c>
    </row>
    <row r="12" spans="1:8" s="9" customFormat="1" ht="34" x14ac:dyDescent="0.2">
      <c r="A12" s="22" t="s">
        <v>1087</v>
      </c>
      <c r="B12" s="106" t="s">
        <v>223</v>
      </c>
      <c r="C12" s="106" t="s">
        <v>1086</v>
      </c>
      <c r="D12" s="106" t="s">
        <v>227</v>
      </c>
      <c r="E12" s="106" t="s">
        <v>1085</v>
      </c>
      <c r="F12" s="106" t="s">
        <v>616</v>
      </c>
      <c r="G12" s="106" t="s">
        <v>1084</v>
      </c>
      <c r="H12" s="142" t="s">
        <v>1083</v>
      </c>
    </row>
    <row r="13" spans="1:8" s="9" customFormat="1" ht="34" x14ac:dyDescent="0.2">
      <c r="A13" s="22" t="s">
        <v>1082</v>
      </c>
      <c r="B13" s="106" t="s">
        <v>223</v>
      </c>
      <c r="C13" s="106" t="s">
        <v>1081</v>
      </c>
      <c r="D13" s="106" t="s">
        <v>1080</v>
      </c>
      <c r="E13" s="106" t="s">
        <v>1079</v>
      </c>
      <c r="F13" s="106" t="s">
        <v>230</v>
      </c>
      <c r="G13" s="106" t="s">
        <v>1078</v>
      </c>
      <c r="H13" s="142" t="s">
        <v>1077</v>
      </c>
    </row>
    <row r="14" spans="1:8" s="9" customFormat="1" ht="34" x14ac:dyDescent="0.2">
      <c r="A14" s="22" t="s">
        <v>1076</v>
      </c>
      <c r="B14" s="106" t="s">
        <v>223</v>
      </c>
      <c r="C14" s="106" t="s">
        <v>1075</v>
      </c>
      <c r="D14" s="106" t="s">
        <v>234</v>
      </c>
      <c r="E14" s="106" t="s">
        <v>1074</v>
      </c>
      <c r="F14" s="106" t="s">
        <v>224</v>
      </c>
      <c r="G14" s="106" t="s">
        <v>1073</v>
      </c>
      <c r="H14" s="142" t="s">
        <v>1072</v>
      </c>
    </row>
    <row r="15" spans="1:8" s="9" customFormat="1" ht="34" x14ac:dyDescent="0.2">
      <c r="A15" s="22" t="s">
        <v>1071</v>
      </c>
      <c r="B15" s="106" t="s">
        <v>223</v>
      </c>
      <c r="C15" s="106" t="s">
        <v>1052</v>
      </c>
      <c r="D15" s="106" t="s">
        <v>224</v>
      </c>
      <c r="E15" s="106" t="s">
        <v>1051</v>
      </c>
      <c r="F15" s="106" t="s">
        <v>616</v>
      </c>
      <c r="G15" s="106" t="s">
        <v>1050</v>
      </c>
      <c r="H15" s="142" t="s">
        <v>620</v>
      </c>
    </row>
    <row r="16" spans="1:8" s="212" customFormat="1" ht="26" customHeight="1" x14ac:dyDescent="0.2">
      <c r="A16" s="79" t="s">
        <v>1070</v>
      </c>
      <c r="B16" s="84"/>
      <c r="C16" s="84"/>
      <c r="D16" s="84"/>
      <c r="E16" s="84"/>
      <c r="F16" s="84"/>
      <c r="G16" s="84"/>
      <c r="H16" s="84"/>
    </row>
    <row r="17" spans="1:8" s="212" customFormat="1" ht="53" customHeight="1" x14ac:dyDescent="0.2">
      <c r="A17" s="21" t="s">
        <v>1069</v>
      </c>
      <c r="B17" s="106" t="s">
        <v>235</v>
      </c>
      <c r="C17" s="106" t="s">
        <v>1068</v>
      </c>
      <c r="D17" s="106" t="s">
        <v>227</v>
      </c>
      <c r="E17" s="106" t="s">
        <v>1067</v>
      </c>
      <c r="F17" s="106" t="s">
        <v>230</v>
      </c>
      <c r="G17" s="106" t="s">
        <v>1066</v>
      </c>
      <c r="H17" s="142" t="s">
        <v>621</v>
      </c>
    </row>
    <row r="18" spans="1:8" s="9" customFormat="1" ht="34" x14ac:dyDescent="0.2">
      <c r="A18" s="21" t="s">
        <v>1065</v>
      </c>
      <c r="B18" s="106" t="s">
        <v>223</v>
      </c>
      <c r="C18" s="106" t="s">
        <v>1064</v>
      </c>
      <c r="D18" s="106" t="s">
        <v>224</v>
      </c>
      <c r="E18" s="106" t="s">
        <v>1063</v>
      </c>
      <c r="F18" s="106" t="s">
        <v>613</v>
      </c>
      <c r="G18" s="106" t="s">
        <v>1062</v>
      </c>
      <c r="H18" s="142" t="s">
        <v>614</v>
      </c>
    </row>
    <row r="19" spans="1:8" s="9" customFormat="1" ht="34" x14ac:dyDescent="0.2">
      <c r="A19" s="21" t="s">
        <v>1061</v>
      </c>
      <c r="B19" s="106" t="s">
        <v>223</v>
      </c>
      <c r="C19" s="106" t="s">
        <v>1057</v>
      </c>
      <c r="D19" s="106" t="s">
        <v>1060</v>
      </c>
      <c r="E19" s="106" t="s">
        <v>1056</v>
      </c>
      <c r="F19" s="106" t="s">
        <v>230</v>
      </c>
      <c r="G19" s="106" t="s">
        <v>1055</v>
      </c>
      <c r="H19" s="142" t="s">
        <v>1059</v>
      </c>
    </row>
    <row r="20" spans="1:8" s="9" customFormat="1" ht="34" x14ac:dyDescent="0.2">
      <c r="A20" s="21" t="s">
        <v>1058</v>
      </c>
      <c r="B20" s="106" t="s">
        <v>223</v>
      </c>
      <c r="C20" s="106" t="s">
        <v>1057</v>
      </c>
      <c r="D20" s="106" t="s">
        <v>227</v>
      </c>
      <c r="E20" s="106" t="s">
        <v>1056</v>
      </c>
      <c r="F20" s="106" t="s">
        <v>230</v>
      </c>
      <c r="G20" s="106" t="s">
        <v>1055</v>
      </c>
      <c r="H20" s="142" t="s">
        <v>231</v>
      </c>
    </row>
    <row r="21" spans="1:8" s="9" customFormat="1" ht="34" x14ac:dyDescent="0.2">
      <c r="A21" s="9" t="s">
        <v>1054</v>
      </c>
      <c r="B21" s="106" t="s">
        <v>223</v>
      </c>
      <c r="C21" s="106" t="s">
        <v>1052</v>
      </c>
      <c r="D21" s="106" t="s">
        <v>224</v>
      </c>
      <c r="E21" s="106" t="s">
        <v>1051</v>
      </c>
      <c r="F21" s="106" t="s">
        <v>616</v>
      </c>
      <c r="G21" s="106" t="s">
        <v>1050</v>
      </c>
      <c r="H21" s="142" t="s">
        <v>620</v>
      </c>
    </row>
    <row r="22" spans="1:8" s="9" customFormat="1" ht="35" thickBot="1" x14ac:dyDescent="0.25">
      <c r="A22" s="90" t="s">
        <v>1053</v>
      </c>
      <c r="B22" s="95" t="s">
        <v>223</v>
      </c>
      <c r="C22" s="95" t="s">
        <v>1052</v>
      </c>
      <c r="D22" s="95" t="s">
        <v>224</v>
      </c>
      <c r="E22" s="95" t="s">
        <v>1051</v>
      </c>
      <c r="F22" s="95" t="s">
        <v>616</v>
      </c>
      <c r="G22" s="95" t="s">
        <v>1050</v>
      </c>
      <c r="H22" s="163" t="s">
        <v>620</v>
      </c>
    </row>
    <row r="23" spans="1:8" ht="28" customHeight="1" x14ac:dyDescent="0.2">
      <c r="A23" s="286"/>
      <c r="B23" s="286"/>
      <c r="C23" s="286"/>
      <c r="D23" s="286"/>
      <c r="E23" s="286"/>
      <c r="F23" s="286"/>
      <c r="G23" s="286"/>
      <c r="H23" s="286"/>
    </row>
    <row r="24" spans="1:8" ht="15" customHeight="1" x14ac:dyDescent="0.2">
      <c r="F24" s="8"/>
    </row>
    <row r="25" spans="1:8" ht="15" customHeight="1" x14ac:dyDescent="0.2">
      <c r="F25" s="8"/>
    </row>
    <row r="26" spans="1:8" ht="15" customHeight="1" x14ac:dyDescent="0.2">
      <c r="F26" s="8"/>
    </row>
    <row r="27" spans="1:8" ht="15" customHeight="1" x14ac:dyDescent="0.2">
      <c r="F27" s="8"/>
    </row>
    <row r="28" spans="1:8" ht="15" customHeight="1" x14ac:dyDescent="0.2">
      <c r="F28" s="8"/>
    </row>
    <row r="29" spans="1:8" ht="15" customHeight="1" x14ac:dyDescent="0.2">
      <c r="F29" s="8"/>
    </row>
  </sheetData>
  <mergeCells count="6">
    <mergeCell ref="A23:H23"/>
    <mergeCell ref="A3:H3"/>
    <mergeCell ref="F5:G5"/>
    <mergeCell ref="D5:E5"/>
    <mergeCell ref="B5:C5"/>
    <mergeCell ref="A6:H6"/>
  </mergeCells>
  <pageMargins left="0.75" right="0.75" top="1" bottom="1" header="0.5" footer="0.5"/>
  <pageSetup paperSize="9" orientation="portrait" horizontalDpi="4294967292" verticalDpi="429496729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637E2-6F11-0E4A-9995-041DD290EB74}">
  <dimension ref="A1:H29"/>
  <sheetViews>
    <sheetView showGridLines="0" zoomScaleNormal="100" workbookViewId="0"/>
  </sheetViews>
  <sheetFormatPr baseColWidth="10" defaultColWidth="10.6640625" defaultRowHeight="15" customHeight="1" x14ac:dyDescent="0.2"/>
  <cols>
    <col min="1" max="1" width="45.5" style="30" customWidth="1"/>
    <col min="2" max="2" width="13.83203125" style="8" customWidth="1"/>
    <col min="3" max="3" width="10" style="8" customWidth="1"/>
    <col min="4" max="4" width="13.83203125" style="8" customWidth="1"/>
    <col min="5" max="5" width="10" style="8" customWidth="1"/>
    <col min="6" max="6" width="13.83203125" style="30" customWidth="1"/>
    <col min="7" max="7" width="9" style="30" customWidth="1"/>
    <col min="8" max="8" width="15" style="8" customWidth="1"/>
    <col min="9" max="203" width="14" style="30" customWidth="1"/>
    <col min="204" max="16384" width="10.6640625" style="30"/>
  </cols>
  <sheetData>
    <row r="1" spans="1:8" ht="15" customHeight="1" x14ac:dyDescent="0.2">
      <c r="A1" s="81" t="str">
        <f>HYPERLINK("#'Index'!A1","Back to index")</f>
        <v>Back to index</v>
      </c>
    </row>
    <row r="2" spans="1:8" ht="45" customHeight="1" x14ac:dyDescent="0.25">
      <c r="A2" s="7" t="s">
        <v>870</v>
      </c>
    </row>
    <row r="3" spans="1:8" ht="46" customHeight="1" x14ac:dyDescent="0.2">
      <c r="A3" s="262" t="s">
        <v>1398</v>
      </c>
      <c r="B3" s="262"/>
      <c r="C3" s="262"/>
      <c r="D3" s="262"/>
      <c r="E3" s="262"/>
      <c r="F3" s="262"/>
      <c r="G3" s="262"/>
      <c r="H3" s="263"/>
    </row>
    <row r="4" spans="1:8" ht="16" x14ac:dyDescent="0.2">
      <c r="A4" s="45"/>
      <c r="E4" s="100"/>
    </row>
    <row r="5" spans="1:8" ht="50" customHeight="1" thickBot="1" x14ac:dyDescent="0.25">
      <c r="A5" s="145"/>
      <c r="B5" s="285" t="s">
        <v>236</v>
      </c>
      <c r="C5" s="285"/>
      <c r="D5" s="285" t="s">
        <v>1103</v>
      </c>
      <c r="E5" s="285"/>
      <c r="F5" s="285" t="s">
        <v>1102</v>
      </c>
      <c r="G5" s="285"/>
      <c r="H5" s="64" t="s">
        <v>217</v>
      </c>
    </row>
    <row r="6" spans="1:8" ht="16" x14ac:dyDescent="0.2">
      <c r="A6" s="287"/>
      <c r="B6" s="287"/>
      <c r="C6" s="287"/>
      <c r="D6" s="287"/>
      <c r="E6" s="287"/>
      <c r="F6" s="287"/>
      <c r="G6" s="287"/>
      <c r="H6" s="287"/>
    </row>
    <row r="7" spans="1:8" s="9" customFormat="1" ht="18" thickBot="1" x14ac:dyDescent="0.25">
      <c r="A7" s="34" t="s">
        <v>1397</v>
      </c>
      <c r="B7" s="213" t="s">
        <v>159</v>
      </c>
      <c r="C7" s="213" t="s">
        <v>7</v>
      </c>
      <c r="D7" s="213" t="s">
        <v>159</v>
      </c>
      <c r="E7" s="213" t="s">
        <v>7</v>
      </c>
      <c r="F7" s="213" t="s">
        <v>159</v>
      </c>
      <c r="G7" s="213" t="s">
        <v>7</v>
      </c>
      <c r="H7" s="213" t="s">
        <v>159</v>
      </c>
    </row>
    <row r="8" spans="1:8" s="9" customFormat="1" ht="16" x14ac:dyDescent="0.2">
      <c r="A8" s="103"/>
      <c r="B8" s="227"/>
      <c r="C8" s="227"/>
      <c r="D8" s="227"/>
      <c r="E8" s="227"/>
      <c r="F8" s="227"/>
      <c r="G8" s="227"/>
      <c r="H8" s="237"/>
    </row>
    <row r="9" spans="1:8" s="212" customFormat="1" ht="17" x14ac:dyDescent="0.2">
      <c r="A9" s="19" t="s">
        <v>1099</v>
      </c>
      <c r="B9" s="235"/>
      <c r="C9" s="235"/>
      <c r="D9" s="235"/>
      <c r="E9" s="235"/>
      <c r="F9" s="235"/>
      <c r="G9" s="235"/>
      <c r="H9" s="235"/>
    </row>
    <row r="10" spans="1:8" s="9" customFormat="1" ht="50" customHeight="1" x14ac:dyDescent="0.2">
      <c r="A10" s="21" t="s">
        <v>1098</v>
      </c>
      <c r="B10" s="229" t="s">
        <v>218</v>
      </c>
      <c r="C10" s="229" t="s">
        <v>1396</v>
      </c>
      <c r="D10" s="229" t="s">
        <v>219</v>
      </c>
      <c r="E10" s="229" t="s">
        <v>25</v>
      </c>
      <c r="F10" s="229" t="s">
        <v>221</v>
      </c>
      <c r="G10" s="229" t="s">
        <v>10</v>
      </c>
      <c r="H10" s="235" t="s">
        <v>222</v>
      </c>
    </row>
    <row r="11" spans="1:8" s="9" customFormat="1" ht="34" x14ac:dyDescent="0.2">
      <c r="A11" s="22" t="s">
        <v>1093</v>
      </c>
      <c r="B11" s="229" t="s">
        <v>223</v>
      </c>
      <c r="C11" s="229" t="s">
        <v>1395</v>
      </c>
      <c r="D11" s="229" t="s">
        <v>225</v>
      </c>
      <c r="E11" s="229" t="s">
        <v>13</v>
      </c>
      <c r="F11" s="229" t="s">
        <v>613</v>
      </c>
      <c r="G11" s="229" t="s">
        <v>19</v>
      </c>
      <c r="H11" s="235" t="s">
        <v>615</v>
      </c>
    </row>
    <row r="12" spans="1:8" s="9" customFormat="1" ht="34" x14ac:dyDescent="0.2">
      <c r="A12" s="22" t="s">
        <v>1394</v>
      </c>
      <c r="B12" s="229" t="s">
        <v>223</v>
      </c>
      <c r="C12" s="229" t="s">
        <v>1390</v>
      </c>
      <c r="D12" s="229" t="s">
        <v>227</v>
      </c>
      <c r="E12" s="229" t="s">
        <v>18</v>
      </c>
      <c r="F12" s="229" t="s">
        <v>228</v>
      </c>
      <c r="G12" s="229" t="s">
        <v>17</v>
      </c>
      <c r="H12" s="235" t="s">
        <v>229</v>
      </c>
    </row>
    <row r="13" spans="1:8" s="9" customFormat="1" ht="34" x14ac:dyDescent="0.2">
      <c r="A13" s="22" t="s">
        <v>1082</v>
      </c>
      <c r="B13" s="229" t="s">
        <v>223</v>
      </c>
      <c r="C13" s="229" t="s">
        <v>709</v>
      </c>
      <c r="D13" s="229" t="s">
        <v>225</v>
      </c>
      <c r="E13" s="229" t="s">
        <v>13</v>
      </c>
      <c r="F13" s="229" t="s">
        <v>616</v>
      </c>
      <c r="G13" s="229" t="s">
        <v>5</v>
      </c>
      <c r="H13" s="235" t="s">
        <v>617</v>
      </c>
    </row>
    <row r="14" spans="1:8" s="9" customFormat="1" ht="34" x14ac:dyDescent="0.2">
      <c r="A14" s="22" t="s">
        <v>1076</v>
      </c>
      <c r="B14" s="229" t="s">
        <v>223</v>
      </c>
      <c r="C14" s="229" t="s">
        <v>64</v>
      </c>
      <c r="D14" s="229" t="s">
        <v>234</v>
      </c>
      <c r="E14" s="229" t="s">
        <v>37</v>
      </c>
      <c r="F14" s="229" t="s">
        <v>618</v>
      </c>
      <c r="G14" s="229" t="s">
        <v>17</v>
      </c>
      <c r="H14" s="235" t="s">
        <v>619</v>
      </c>
    </row>
    <row r="15" spans="1:8" s="9" customFormat="1" ht="34" x14ac:dyDescent="0.2">
      <c r="A15" s="22" t="s">
        <v>1071</v>
      </c>
      <c r="B15" s="229" t="s">
        <v>223</v>
      </c>
      <c r="C15" s="229" t="s">
        <v>932</v>
      </c>
      <c r="D15" s="229" t="s">
        <v>224</v>
      </c>
      <c r="E15" s="229" t="s">
        <v>2</v>
      </c>
      <c r="F15" s="229" t="s">
        <v>616</v>
      </c>
      <c r="G15" s="229" t="s">
        <v>16</v>
      </c>
      <c r="H15" s="235" t="s">
        <v>620</v>
      </c>
    </row>
    <row r="16" spans="1:8" s="212" customFormat="1" ht="26" customHeight="1" x14ac:dyDescent="0.2">
      <c r="A16" s="79" t="s">
        <v>1070</v>
      </c>
      <c r="B16" s="236"/>
      <c r="C16" s="236"/>
      <c r="D16" s="236"/>
      <c r="E16" s="236"/>
      <c r="F16" s="236"/>
      <c r="G16" s="236"/>
      <c r="H16" s="236"/>
    </row>
    <row r="17" spans="1:8" s="212" customFormat="1" ht="53" customHeight="1" x14ac:dyDescent="0.2">
      <c r="A17" s="21" t="s">
        <v>1069</v>
      </c>
      <c r="B17" s="229" t="s">
        <v>235</v>
      </c>
      <c r="C17" s="229" t="s">
        <v>1393</v>
      </c>
      <c r="D17" s="229" t="s">
        <v>227</v>
      </c>
      <c r="E17" s="229" t="s">
        <v>14</v>
      </c>
      <c r="F17" s="229" t="s">
        <v>230</v>
      </c>
      <c r="G17" s="229" t="s">
        <v>3</v>
      </c>
      <c r="H17" s="235" t="s">
        <v>621</v>
      </c>
    </row>
    <row r="18" spans="1:8" s="9" customFormat="1" ht="34" x14ac:dyDescent="0.2">
      <c r="A18" s="21" t="s">
        <v>1065</v>
      </c>
      <c r="B18" s="229" t="s">
        <v>223</v>
      </c>
      <c r="C18" s="229" t="s">
        <v>1392</v>
      </c>
      <c r="D18" s="229" t="s">
        <v>224</v>
      </c>
      <c r="E18" s="229" t="s">
        <v>2</v>
      </c>
      <c r="F18" s="229" t="s">
        <v>613</v>
      </c>
      <c r="G18" s="229" t="s">
        <v>19</v>
      </c>
      <c r="H18" s="235" t="s">
        <v>614</v>
      </c>
    </row>
    <row r="19" spans="1:8" s="9" customFormat="1" ht="34" x14ac:dyDescent="0.2">
      <c r="A19" s="22" t="s">
        <v>1061</v>
      </c>
      <c r="B19" s="229" t="s">
        <v>223</v>
      </c>
      <c r="C19" s="229" t="s">
        <v>1391</v>
      </c>
      <c r="D19" s="229" t="s">
        <v>224</v>
      </c>
      <c r="E19" s="229" t="s">
        <v>2</v>
      </c>
      <c r="F19" s="229" t="s">
        <v>220</v>
      </c>
      <c r="G19" s="229" t="s">
        <v>5</v>
      </c>
      <c r="H19" s="235" t="s">
        <v>226</v>
      </c>
    </row>
    <row r="20" spans="1:8" s="9" customFormat="1" ht="34" x14ac:dyDescent="0.2">
      <c r="A20" s="21" t="s">
        <v>1058</v>
      </c>
      <c r="B20" s="229" t="s">
        <v>223</v>
      </c>
      <c r="C20" s="229" t="s">
        <v>1390</v>
      </c>
      <c r="D20" s="229" t="s">
        <v>227</v>
      </c>
      <c r="E20" s="229" t="s">
        <v>18</v>
      </c>
      <c r="F20" s="229" t="s">
        <v>232</v>
      </c>
      <c r="G20" s="229" t="s">
        <v>17</v>
      </c>
      <c r="H20" s="235" t="s">
        <v>233</v>
      </c>
    </row>
    <row r="21" spans="1:8" s="9" customFormat="1" ht="34" x14ac:dyDescent="0.2">
      <c r="A21" s="9" t="s">
        <v>1054</v>
      </c>
      <c r="B21" s="229" t="s">
        <v>223</v>
      </c>
      <c r="C21" s="229" t="s">
        <v>932</v>
      </c>
      <c r="D21" s="229" t="s">
        <v>224</v>
      </c>
      <c r="E21" s="229" t="s">
        <v>2</v>
      </c>
      <c r="F21" s="229" t="s">
        <v>616</v>
      </c>
      <c r="G21" s="229" t="s">
        <v>16</v>
      </c>
      <c r="H21" s="235" t="s">
        <v>620</v>
      </c>
    </row>
    <row r="22" spans="1:8" s="9" customFormat="1" ht="35" thickBot="1" x14ac:dyDescent="0.25">
      <c r="A22" s="90" t="s">
        <v>1053</v>
      </c>
      <c r="B22" s="206" t="s">
        <v>223</v>
      </c>
      <c r="C22" s="206" t="s">
        <v>932</v>
      </c>
      <c r="D22" s="206" t="s">
        <v>224</v>
      </c>
      <c r="E22" s="206" t="s">
        <v>2</v>
      </c>
      <c r="F22" s="206" t="s">
        <v>616</v>
      </c>
      <c r="G22" s="206" t="s">
        <v>16</v>
      </c>
      <c r="H22" s="234" t="s">
        <v>620</v>
      </c>
    </row>
    <row r="23" spans="1:8" ht="28" customHeight="1" x14ac:dyDescent="0.2">
      <c r="A23" s="286"/>
      <c r="B23" s="286"/>
      <c r="C23" s="286"/>
      <c r="D23" s="286"/>
      <c r="E23" s="286"/>
      <c r="F23" s="286"/>
      <c r="G23" s="286"/>
      <c r="H23" s="286"/>
    </row>
    <row r="24" spans="1:8" ht="15" customHeight="1" x14ac:dyDescent="0.2">
      <c r="F24" s="8"/>
    </row>
    <row r="25" spans="1:8" ht="15" customHeight="1" x14ac:dyDescent="0.2">
      <c r="F25" s="8"/>
    </row>
    <row r="26" spans="1:8" ht="15" customHeight="1" x14ac:dyDescent="0.2">
      <c r="F26" s="8"/>
    </row>
    <row r="27" spans="1:8" ht="15" customHeight="1" x14ac:dyDescent="0.2">
      <c r="F27" s="8"/>
    </row>
    <row r="28" spans="1:8" ht="15" customHeight="1" x14ac:dyDescent="0.2">
      <c r="F28" s="8"/>
    </row>
    <row r="29" spans="1:8" ht="15" customHeight="1" x14ac:dyDescent="0.2">
      <c r="F29" s="8"/>
    </row>
  </sheetData>
  <mergeCells count="6">
    <mergeCell ref="A23:H23"/>
    <mergeCell ref="A3:H3"/>
    <mergeCell ref="F5:G5"/>
    <mergeCell ref="D5:E5"/>
    <mergeCell ref="B5:C5"/>
    <mergeCell ref="A6:H6"/>
  </mergeCells>
  <pageMargins left="0.75" right="0.75" top="1" bottom="1" header="0.5" footer="0.5"/>
  <pageSetup paperSize="9" orientation="portrait" horizontalDpi="4294967292" verticalDpi="429496729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F2846-5E39-2D40-8C37-930C956929DF}">
  <dimension ref="A1:D36"/>
  <sheetViews>
    <sheetView showGridLines="0" zoomScaleNormal="100" workbookViewId="0"/>
  </sheetViews>
  <sheetFormatPr baseColWidth="10" defaultColWidth="10.6640625" defaultRowHeight="15" customHeight="1" x14ac:dyDescent="0.2"/>
  <cols>
    <col min="1" max="1" width="52" style="30" customWidth="1"/>
    <col min="2" max="2" width="17.33203125" style="8" customWidth="1"/>
    <col min="3" max="3" width="17.33203125" style="219" customWidth="1"/>
    <col min="4" max="4" width="17.33203125" style="8" customWidth="1"/>
    <col min="5" max="16384" width="10.6640625" style="30"/>
  </cols>
  <sheetData>
    <row r="1" spans="1:4" ht="15" customHeight="1" x14ac:dyDescent="0.2">
      <c r="A1" s="81" t="str">
        <f>HYPERLINK("#'Index'!A1","Back to index")</f>
        <v>Back to index</v>
      </c>
    </row>
    <row r="2" spans="1:4" ht="45" customHeight="1" x14ac:dyDescent="0.25">
      <c r="A2" s="7" t="s">
        <v>870</v>
      </c>
    </row>
    <row r="3" spans="1:4" ht="21" customHeight="1" x14ac:dyDescent="0.2">
      <c r="A3" s="10" t="s">
        <v>1221</v>
      </c>
      <c r="B3" s="11"/>
      <c r="C3" s="226"/>
      <c r="D3" s="11"/>
    </row>
    <row r="4" spans="1:4" ht="16" x14ac:dyDescent="0.2">
      <c r="A4" s="45"/>
    </row>
    <row r="5" spans="1:4" s="9" customFormat="1" ht="69" thickBot="1" x14ac:dyDescent="0.25">
      <c r="A5" s="36"/>
      <c r="B5" s="173" t="s">
        <v>1220</v>
      </c>
      <c r="C5" s="213" t="s">
        <v>1219</v>
      </c>
      <c r="D5" s="173" t="s">
        <v>1218</v>
      </c>
    </row>
    <row r="6" spans="1:4" s="151" customFormat="1" ht="31" customHeight="1" x14ac:dyDescent="0.2">
      <c r="A6" s="225" t="s">
        <v>1217</v>
      </c>
      <c r="B6" s="224"/>
      <c r="C6" s="223"/>
      <c r="D6" s="222"/>
    </row>
    <row r="7" spans="1:4" s="6" customFormat="1" ht="31" customHeight="1" x14ac:dyDescent="0.2">
      <c r="A7" s="98" t="s">
        <v>1216</v>
      </c>
      <c r="B7" s="82" t="s">
        <v>1215</v>
      </c>
      <c r="C7" s="221" t="s">
        <v>736</v>
      </c>
      <c r="D7" s="184" t="s">
        <v>1214</v>
      </c>
    </row>
    <row r="8" spans="1:4" s="9" customFormat="1" ht="17" x14ac:dyDescent="0.2">
      <c r="A8" s="99" t="s">
        <v>1213</v>
      </c>
      <c r="B8" s="78" t="s">
        <v>1212</v>
      </c>
      <c r="C8" s="208" t="s">
        <v>681</v>
      </c>
      <c r="D8" s="176" t="s">
        <v>36</v>
      </c>
    </row>
    <row r="9" spans="1:4" s="9" customFormat="1" ht="34" customHeight="1" x14ac:dyDescent="0.2">
      <c r="A9" s="177" t="s">
        <v>1211</v>
      </c>
      <c r="B9" s="78"/>
      <c r="C9" s="208"/>
      <c r="D9" s="176"/>
    </row>
    <row r="10" spans="1:4" s="9" customFormat="1" ht="17" x14ac:dyDescent="0.2">
      <c r="A10" s="99" t="s">
        <v>1210</v>
      </c>
      <c r="B10" s="78" t="s">
        <v>1209</v>
      </c>
      <c r="C10" s="208" t="s">
        <v>1208</v>
      </c>
      <c r="D10" s="176" t="s">
        <v>21</v>
      </c>
    </row>
    <row r="11" spans="1:4" s="9" customFormat="1" ht="33" customHeight="1" x14ac:dyDescent="0.2">
      <c r="A11" s="177" t="s">
        <v>1207</v>
      </c>
      <c r="B11" s="78"/>
      <c r="C11" s="208"/>
      <c r="D11" s="176"/>
    </row>
    <row r="12" spans="1:4" s="9" customFormat="1" ht="34" x14ac:dyDescent="0.2">
      <c r="A12" s="220" t="s">
        <v>1206</v>
      </c>
      <c r="B12" s="78"/>
      <c r="C12" s="208"/>
      <c r="D12" s="176"/>
    </row>
    <row r="13" spans="1:4" s="9" customFormat="1" ht="68" x14ac:dyDescent="0.2">
      <c r="A13" s="76" t="s">
        <v>1205</v>
      </c>
      <c r="B13" s="78" t="s">
        <v>1204</v>
      </c>
      <c r="C13" s="208" t="s">
        <v>1110</v>
      </c>
      <c r="D13" s="176" t="s">
        <v>700</v>
      </c>
    </row>
    <row r="14" spans="1:4" s="151" customFormat="1" ht="17" x14ac:dyDescent="0.2">
      <c r="A14" s="76" t="s">
        <v>1203</v>
      </c>
      <c r="B14" s="78" t="s">
        <v>1109</v>
      </c>
      <c r="C14" s="208" t="s">
        <v>1202</v>
      </c>
      <c r="D14" s="176" t="s">
        <v>19</v>
      </c>
    </row>
    <row r="15" spans="1:4" s="24" customFormat="1" ht="17" x14ac:dyDescent="0.2">
      <c r="A15" s="76" t="s">
        <v>1201</v>
      </c>
      <c r="B15" s="78" t="s">
        <v>1200</v>
      </c>
      <c r="C15" s="208" t="s">
        <v>1106</v>
      </c>
      <c r="D15" s="176" t="s">
        <v>3</v>
      </c>
    </row>
    <row r="16" spans="1:4" s="9" customFormat="1" ht="17" x14ac:dyDescent="0.2">
      <c r="A16" s="220" t="s">
        <v>1199</v>
      </c>
      <c r="B16" s="78"/>
      <c r="C16" s="208"/>
      <c r="D16" s="176"/>
    </row>
    <row r="17" spans="1:4" s="9" customFormat="1" ht="17" x14ac:dyDescent="0.2">
      <c r="A17" s="76" t="s">
        <v>1198</v>
      </c>
      <c r="B17" s="78" t="s">
        <v>1197</v>
      </c>
      <c r="C17" s="208" t="s">
        <v>926</v>
      </c>
      <c r="D17" s="176" t="s">
        <v>732</v>
      </c>
    </row>
    <row r="18" spans="1:4" s="9" customFormat="1" ht="17" x14ac:dyDescent="0.2">
      <c r="A18" s="76" t="s">
        <v>1196</v>
      </c>
      <c r="B18" s="78" t="s">
        <v>1014</v>
      </c>
      <c r="C18" s="208" t="s">
        <v>1013</v>
      </c>
      <c r="D18" s="176" t="s">
        <v>1195</v>
      </c>
    </row>
    <row r="19" spans="1:4" s="9" customFormat="1" ht="17" x14ac:dyDescent="0.2">
      <c r="A19" s="76" t="s">
        <v>1194</v>
      </c>
      <c r="B19" s="78" t="s">
        <v>1011</v>
      </c>
      <c r="C19" s="208" t="s">
        <v>1010</v>
      </c>
      <c r="D19" s="176" t="s">
        <v>1193</v>
      </c>
    </row>
    <row r="20" spans="1:4" s="9" customFormat="1" ht="18" customHeight="1" x14ac:dyDescent="0.2">
      <c r="A20" s="76" t="s">
        <v>1192</v>
      </c>
      <c r="B20" s="82" t="s">
        <v>1008</v>
      </c>
      <c r="C20" s="208" t="s">
        <v>1007</v>
      </c>
      <c r="D20" s="176" t="s">
        <v>5</v>
      </c>
    </row>
    <row r="21" spans="1:4" s="151" customFormat="1" ht="34" customHeight="1" x14ac:dyDescent="0.2">
      <c r="A21" s="177" t="s">
        <v>200</v>
      </c>
      <c r="B21" s="78"/>
      <c r="C21" s="208"/>
      <c r="D21" s="176"/>
    </row>
    <row r="22" spans="1:4" s="6" customFormat="1" ht="17" x14ac:dyDescent="0.2">
      <c r="A22" s="220" t="s">
        <v>1099</v>
      </c>
      <c r="B22" s="78"/>
      <c r="C22" s="208"/>
      <c r="D22" s="176"/>
    </row>
    <row r="23" spans="1:4" s="9" customFormat="1" ht="53" customHeight="1" x14ac:dyDescent="0.2">
      <c r="A23" s="76" t="s">
        <v>1191</v>
      </c>
      <c r="B23" s="78" t="s">
        <v>1094</v>
      </c>
      <c r="C23" s="208" t="s">
        <v>222</v>
      </c>
      <c r="D23" s="176" t="s">
        <v>0</v>
      </c>
    </row>
    <row r="24" spans="1:4" s="9" customFormat="1" ht="17" x14ac:dyDescent="0.2">
      <c r="A24" s="76" t="s">
        <v>1190</v>
      </c>
      <c r="B24" s="78" t="s">
        <v>1088</v>
      </c>
      <c r="C24" s="208" t="s">
        <v>615</v>
      </c>
      <c r="D24" s="176" t="s">
        <v>155</v>
      </c>
    </row>
    <row r="25" spans="1:4" s="9" customFormat="1" ht="34" x14ac:dyDescent="0.2">
      <c r="A25" s="76" t="s">
        <v>1189</v>
      </c>
      <c r="B25" s="78" t="s">
        <v>0</v>
      </c>
      <c r="C25" s="208" t="s">
        <v>229</v>
      </c>
      <c r="D25" s="176" t="s">
        <v>1188</v>
      </c>
    </row>
    <row r="26" spans="1:4" s="9" customFormat="1" ht="17" x14ac:dyDescent="0.2">
      <c r="A26" s="76" t="s">
        <v>1187</v>
      </c>
      <c r="B26" s="78" t="s">
        <v>1083</v>
      </c>
      <c r="C26" s="208" t="s">
        <v>0</v>
      </c>
      <c r="D26" s="176" t="s">
        <v>930</v>
      </c>
    </row>
    <row r="27" spans="1:4" ht="15" customHeight="1" x14ac:dyDescent="0.2">
      <c r="A27" s="76" t="s">
        <v>1186</v>
      </c>
      <c r="B27" s="78" t="s">
        <v>1077</v>
      </c>
      <c r="C27" s="208" t="s">
        <v>617</v>
      </c>
      <c r="D27" s="176" t="s">
        <v>5</v>
      </c>
    </row>
    <row r="28" spans="1:4" ht="15" customHeight="1" x14ac:dyDescent="0.2">
      <c r="A28" s="76" t="s">
        <v>1185</v>
      </c>
      <c r="B28" s="78" t="s">
        <v>1072</v>
      </c>
      <c r="C28" s="208" t="s">
        <v>619</v>
      </c>
      <c r="D28" s="176" t="s">
        <v>155</v>
      </c>
    </row>
    <row r="29" spans="1:4" ht="15" customHeight="1" x14ac:dyDescent="0.2">
      <c r="A29" s="76" t="s">
        <v>1184</v>
      </c>
      <c r="B29" s="78" t="s">
        <v>620</v>
      </c>
      <c r="C29" s="208" t="s">
        <v>620</v>
      </c>
      <c r="D29" s="176" t="s">
        <v>0</v>
      </c>
    </row>
    <row r="30" spans="1:4" ht="17" customHeight="1" x14ac:dyDescent="0.2">
      <c r="A30" s="220" t="s">
        <v>1070</v>
      </c>
      <c r="B30" s="78"/>
      <c r="C30" s="208"/>
      <c r="D30" s="176"/>
    </row>
    <row r="31" spans="1:4" s="33" customFormat="1" ht="52" customHeight="1" x14ac:dyDescent="0.2">
      <c r="A31" s="76" t="s">
        <v>1183</v>
      </c>
      <c r="B31" s="78" t="s">
        <v>621</v>
      </c>
      <c r="C31" s="208" t="s">
        <v>621</v>
      </c>
      <c r="D31" s="176" t="s">
        <v>0</v>
      </c>
    </row>
    <row r="32" spans="1:4" ht="15" customHeight="1" x14ac:dyDescent="0.2">
      <c r="A32" s="76" t="s">
        <v>1182</v>
      </c>
      <c r="B32" s="78" t="s">
        <v>614</v>
      </c>
      <c r="C32" s="208" t="s">
        <v>614</v>
      </c>
      <c r="D32" s="176" t="s">
        <v>0</v>
      </c>
    </row>
    <row r="33" spans="1:4" ht="15" customHeight="1" x14ac:dyDescent="0.2">
      <c r="A33" s="76" t="s">
        <v>1181</v>
      </c>
      <c r="B33" s="78" t="s">
        <v>1059</v>
      </c>
      <c r="C33" s="208" t="s">
        <v>226</v>
      </c>
      <c r="D33" s="176" t="s">
        <v>17</v>
      </c>
    </row>
    <row r="34" spans="1:4" ht="17" customHeight="1" x14ac:dyDescent="0.2">
      <c r="A34" s="76" t="s">
        <v>1180</v>
      </c>
      <c r="B34" s="78" t="s">
        <v>231</v>
      </c>
      <c r="C34" s="208" t="s">
        <v>233</v>
      </c>
      <c r="D34" s="176" t="s">
        <v>155</v>
      </c>
    </row>
    <row r="35" spans="1:4" ht="15" customHeight="1" x14ac:dyDescent="0.2">
      <c r="A35" s="76" t="s">
        <v>1179</v>
      </c>
      <c r="B35" s="78" t="s">
        <v>620</v>
      </c>
      <c r="C35" s="208" t="s">
        <v>620</v>
      </c>
      <c r="D35" s="176" t="s">
        <v>0</v>
      </c>
    </row>
    <row r="36" spans="1:4" ht="15" customHeight="1" x14ac:dyDescent="0.2">
      <c r="A36" s="76" t="s">
        <v>1178</v>
      </c>
      <c r="B36" s="78" t="s">
        <v>620</v>
      </c>
      <c r="C36" s="208" t="s">
        <v>620</v>
      </c>
      <c r="D36" s="176" t="s">
        <v>0</v>
      </c>
    </row>
  </sheetData>
  <pageMargins left="0.75" right="0.75" top="1" bottom="1" header="0.5" footer="0.5"/>
  <pageSetup paperSize="9" orientation="portrait" horizontalDpi="4294967292" verticalDpi="429496729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B79FC-2B91-EE45-9BCF-01CFCF3ACE77}">
  <dimension ref="A1:D14"/>
  <sheetViews>
    <sheetView showGridLines="0" zoomScaleNormal="100" workbookViewId="0"/>
  </sheetViews>
  <sheetFormatPr baseColWidth="10" defaultColWidth="10.6640625" defaultRowHeight="15" customHeight="1" x14ac:dyDescent="0.2"/>
  <cols>
    <col min="1" max="1" width="22.5" style="30" customWidth="1"/>
    <col min="2" max="2" width="26.83203125" style="30" customWidth="1"/>
    <col min="3" max="3" width="55.6640625" style="8" customWidth="1"/>
    <col min="4" max="4" width="55.1640625" style="30" customWidth="1"/>
    <col min="5" max="16384" width="10.6640625" style="30"/>
  </cols>
  <sheetData>
    <row r="1" spans="1:4" ht="15" customHeight="1" x14ac:dyDescent="0.2">
      <c r="A1" s="81" t="str">
        <f>HYPERLINK("#'Index'!A1","Back to index")</f>
        <v>Back to index</v>
      </c>
      <c r="B1" s="2"/>
      <c r="C1" s="3"/>
    </row>
    <row r="2" spans="1:4" ht="45" customHeight="1" x14ac:dyDescent="0.25">
      <c r="A2" s="7" t="s">
        <v>870</v>
      </c>
      <c r="B2" s="7"/>
    </row>
    <row r="3" spans="1:4" ht="21" customHeight="1" x14ac:dyDescent="0.2">
      <c r="A3" s="47" t="s">
        <v>1162</v>
      </c>
      <c r="B3" s="47"/>
      <c r="C3" s="48"/>
      <c r="D3" s="48"/>
    </row>
    <row r="4" spans="1:4" ht="11" customHeight="1" x14ac:dyDescent="0.2">
      <c r="A4" s="45"/>
      <c r="B4" s="45"/>
      <c r="D4" s="8"/>
    </row>
    <row r="5" spans="1:4" s="9" customFormat="1" ht="40" customHeight="1" thickBot="1" x14ac:dyDescent="0.25">
      <c r="A5" s="49"/>
      <c r="B5" s="49"/>
      <c r="C5" s="37" t="s">
        <v>1177</v>
      </c>
      <c r="D5" s="37" t="s">
        <v>1176</v>
      </c>
    </row>
    <row r="6" spans="1:4" s="72" customFormat="1" ht="34" customHeight="1" x14ac:dyDescent="0.15">
      <c r="A6" s="50" t="s">
        <v>1161</v>
      </c>
      <c r="B6" s="50" t="s">
        <v>237</v>
      </c>
      <c r="C6" s="289" t="s">
        <v>1159</v>
      </c>
      <c r="D6" s="289"/>
    </row>
    <row r="7" spans="1:4" s="9" customFormat="1" ht="53" customHeight="1" x14ac:dyDescent="0.2">
      <c r="A7" s="256"/>
      <c r="B7" s="52" t="s">
        <v>238</v>
      </c>
      <c r="C7" s="290" t="s">
        <v>1175</v>
      </c>
      <c r="D7" s="290"/>
    </row>
    <row r="8" spans="1:4" s="9" customFormat="1" ht="40" customHeight="1" x14ac:dyDescent="0.2">
      <c r="A8" s="256"/>
      <c r="B8" s="52" t="s">
        <v>239</v>
      </c>
      <c r="C8" s="290" t="s">
        <v>1174</v>
      </c>
      <c r="D8" s="290"/>
    </row>
    <row r="9" spans="1:4" s="9" customFormat="1" ht="184" customHeight="1" x14ac:dyDescent="0.2">
      <c r="A9" s="255" t="s">
        <v>1173</v>
      </c>
      <c r="B9" s="52" t="s">
        <v>1172</v>
      </c>
      <c r="C9" s="53" t="s">
        <v>1171</v>
      </c>
      <c r="D9" s="53" t="s">
        <v>1170</v>
      </c>
    </row>
    <row r="10" spans="1:4" s="9" customFormat="1" ht="68" customHeight="1" x14ac:dyDescent="0.2">
      <c r="A10" s="256"/>
      <c r="B10" s="54" t="s">
        <v>1151</v>
      </c>
      <c r="C10" s="218" t="s">
        <v>1169</v>
      </c>
      <c r="D10" s="217" t="s">
        <v>608</v>
      </c>
    </row>
    <row r="11" spans="1:4" s="9" customFormat="1" ht="153" x14ac:dyDescent="0.2">
      <c r="A11" s="257"/>
      <c r="B11" s="56"/>
      <c r="C11" s="57" t="s">
        <v>1168</v>
      </c>
      <c r="D11" s="57" t="s">
        <v>1167</v>
      </c>
    </row>
    <row r="12" spans="1:4" s="9" customFormat="1" ht="121" customHeight="1" x14ac:dyDescent="0.2">
      <c r="A12" s="261" t="s">
        <v>1166</v>
      </c>
      <c r="B12" s="261"/>
      <c r="C12" s="53" t="s">
        <v>1165</v>
      </c>
      <c r="D12" s="53" t="s">
        <v>1164</v>
      </c>
    </row>
    <row r="13" spans="1:4" s="9" customFormat="1" ht="54" customHeight="1" x14ac:dyDescent="0.2">
      <c r="A13" s="58" t="s">
        <v>1163</v>
      </c>
      <c r="B13" s="41"/>
      <c r="C13" s="290" t="s">
        <v>1148</v>
      </c>
      <c r="D13" s="290"/>
    </row>
    <row r="14" spans="1:4" s="9" customFormat="1" ht="55" customHeight="1" thickBot="1" x14ac:dyDescent="0.25">
      <c r="A14" s="291" t="s">
        <v>1147</v>
      </c>
      <c r="B14" s="291"/>
      <c r="C14" s="288" t="s">
        <v>566</v>
      </c>
      <c r="D14" s="288"/>
    </row>
  </sheetData>
  <mergeCells count="9">
    <mergeCell ref="A7:A8"/>
    <mergeCell ref="A9:A11"/>
    <mergeCell ref="C14:D14"/>
    <mergeCell ref="C6:D6"/>
    <mergeCell ref="C7:D7"/>
    <mergeCell ref="C8:D8"/>
    <mergeCell ref="C13:D13"/>
    <mergeCell ref="A12:B12"/>
    <mergeCell ref="A14:B14"/>
  </mergeCells>
  <pageMargins left="0.75" right="0.75" top="1" bottom="1" header="0.5" footer="0.5"/>
  <pageSetup paperSize="9" orientation="portrait" horizontalDpi="4294967292" verticalDpi="429496729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2B7FA-7B49-934C-9539-5184F1A65300}">
  <dimension ref="A1:C23"/>
  <sheetViews>
    <sheetView showGridLines="0" zoomScaleNormal="100" workbookViewId="0"/>
  </sheetViews>
  <sheetFormatPr baseColWidth="10" defaultColWidth="10.6640625" defaultRowHeight="15" customHeight="1" x14ac:dyDescent="0.2"/>
  <cols>
    <col min="1" max="1" width="23.83203125" style="30" customWidth="1"/>
    <col min="2" max="2" width="37" style="30" customWidth="1"/>
    <col min="3" max="3" width="37" style="8" customWidth="1"/>
    <col min="4" max="16384" width="10.6640625" style="30"/>
  </cols>
  <sheetData>
    <row r="1" spans="1:3" ht="15" customHeight="1" x14ac:dyDescent="0.2">
      <c r="A1" s="81" t="str">
        <f>HYPERLINK("#'Index'!A1","Back to index")</f>
        <v>Back to index</v>
      </c>
      <c r="B1" s="4"/>
      <c r="C1" s="5"/>
    </row>
    <row r="2" spans="1:3" ht="45" customHeight="1" x14ac:dyDescent="0.25">
      <c r="A2" s="7" t="s">
        <v>870</v>
      </c>
      <c r="B2" s="7"/>
      <c r="C2" s="86"/>
    </row>
    <row r="3" spans="1:3" ht="21" customHeight="1" x14ac:dyDescent="0.2">
      <c r="A3" s="10" t="s">
        <v>1468</v>
      </c>
      <c r="B3" s="10"/>
      <c r="C3" s="87"/>
    </row>
    <row r="4" spans="1:3" ht="16" x14ac:dyDescent="0.2">
      <c r="A4" s="45"/>
      <c r="B4" s="45"/>
      <c r="C4" s="88"/>
    </row>
    <row r="5" spans="1:3" s="9" customFormat="1" ht="52" thickBot="1" x14ac:dyDescent="0.25">
      <c r="A5" s="36" t="s">
        <v>1467</v>
      </c>
      <c r="B5" s="37" t="s">
        <v>1466</v>
      </c>
      <c r="C5" s="37" t="s">
        <v>1465</v>
      </c>
    </row>
    <row r="6" spans="1:3" s="9" customFormat="1" ht="32" customHeight="1" x14ac:dyDescent="0.2">
      <c r="A6" s="293" t="s">
        <v>1464</v>
      </c>
      <c r="B6" s="9" t="s">
        <v>1463</v>
      </c>
      <c r="C6" s="9" t="s">
        <v>244</v>
      </c>
    </row>
    <row r="7" spans="1:3" s="9" customFormat="1" ht="45" customHeight="1" x14ac:dyDescent="0.2">
      <c r="A7" s="293"/>
      <c r="B7" s="22" t="s">
        <v>1462</v>
      </c>
      <c r="C7" s="22" t="s">
        <v>244</v>
      </c>
    </row>
    <row r="8" spans="1:3" s="9" customFormat="1" ht="32" customHeight="1" x14ac:dyDescent="0.2">
      <c r="A8" s="293"/>
      <c r="B8" s="22" t="s">
        <v>1461</v>
      </c>
      <c r="C8" s="22" t="s">
        <v>245</v>
      </c>
    </row>
    <row r="9" spans="1:3" s="9" customFormat="1" ht="42" customHeight="1" x14ac:dyDescent="0.2">
      <c r="A9" s="294"/>
      <c r="B9" s="22" t="s">
        <v>1460</v>
      </c>
      <c r="C9" s="22" t="s">
        <v>1459</v>
      </c>
    </row>
    <row r="10" spans="1:3" s="9" customFormat="1" ht="50" customHeight="1" x14ac:dyDescent="0.2">
      <c r="A10" s="295" t="s">
        <v>241</v>
      </c>
      <c r="B10" s="22" t="s">
        <v>1458</v>
      </c>
      <c r="C10" s="22" t="s">
        <v>1456</v>
      </c>
    </row>
    <row r="11" spans="1:3" s="9" customFormat="1" ht="50" customHeight="1" x14ac:dyDescent="0.2">
      <c r="A11" s="293"/>
      <c r="B11" s="22" t="s">
        <v>1457</v>
      </c>
      <c r="C11" s="22" t="s">
        <v>1456</v>
      </c>
    </row>
    <row r="12" spans="1:3" s="9" customFormat="1" ht="50" customHeight="1" x14ac:dyDescent="0.2">
      <c r="A12" s="293"/>
      <c r="B12" s="22" t="s">
        <v>1455</v>
      </c>
      <c r="C12" s="22" t="s">
        <v>1452</v>
      </c>
    </row>
    <row r="13" spans="1:3" s="9" customFormat="1" ht="50" customHeight="1" x14ac:dyDescent="0.2">
      <c r="A13" s="293"/>
      <c r="B13" s="22" t="s">
        <v>1454</v>
      </c>
      <c r="C13" s="22" t="s">
        <v>1452</v>
      </c>
    </row>
    <row r="14" spans="1:3" s="9" customFormat="1" ht="50" customHeight="1" x14ac:dyDescent="0.2">
      <c r="A14" s="293"/>
      <c r="B14" s="22" t="s">
        <v>1453</v>
      </c>
      <c r="C14" s="22" t="s">
        <v>1452</v>
      </c>
    </row>
    <row r="15" spans="1:3" s="9" customFormat="1" ht="50" customHeight="1" x14ac:dyDescent="0.2">
      <c r="A15" s="293"/>
      <c r="B15" s="22" t="s">
        <v>1451</v>
      </c>
      <c r="C15" s="22" t="s">
        <v>567</v>
      </c>
    </row>
    <row r="16" spans="1:3" s="9" customFormat="1" ht="50" customHeight="1" x14ac:dyDescent="0.2">
      <c r="A16" s="293"/>
      <c r="B16" s="22" t="s">
        <v>1450</v>
      </c>
      <c r="C16" s="22" t="s">
        <v>246</v>
      </c>
    </row>
    <row r="17" spans="1:3" s="9" customFormat="1" ht="50" customHeight="1" x14ac:dyDescent="0.2">
      <c r="A17" s="294"/>
      <c r="B17" s="22" t="s">
        <v>1449</v>
      </c>
      <c r="C17" s="22" t="s">
        <v>246</v>
      </c>
    </row>
    <row r="18" spans="1:3" s="9" customFormat="1" ht="50" customHeight="1" x14ac:dyDescent="0.2">
      <c r="A18" s="295" t="s">
        <v>242</v>
      </c>
      <c r="B18" s="22" t="s">
        <v>1448</v>
      </c>
      <c r="C18" s="22" t="s">
        <v>1447</v>
      </c>
    </row>
    <row r="19" spans="1:3" s="9" customFormat="1" ht="32" customHeight="1" x14ac:dyDescent="0.2">
      <c r="A19" s="294"/>
      <c r="B19" s="22" t="s">
        <v>1446</v>
      </c>
      <c r="C19" s="22" t="s">
        <v>247</v>
      </c>
    </row>
    <row r="20" spans="1:3" s="9" customFormat="1" ht="50" customHeight="1" x14ac:dyDescent="0.2">
      <c r="A20" s="43" t="s">
        <v>243</v>
      </c>
      <c r="B20" s="22" t="s">
        <v>1445</v>
      </c>
      <c r="C20" s="22" t="s">
        <v>1443</v>
      </c>
    </row>
    <row r="21" spans="1:3" s="9" customFormat="1" ht="50" customHeight="1" x14ac:dyDescent="0.2">
      <c r="A21" s="239" t="s">
        <v>1004</v>
      </c>
      <c r="B21" s="31" t="s">
        <v>1444</v>
      </c>
      <c r="C21" s="22" t="s">
        <v>1443</v>
      </c>
    </row>
    <row r="22" spans="1:3" s="9" customFormat="1" ht="50" customHeight="1" thickBot="1" x14ac:dyDescent="0.25">
      <c r="A22" s="238" t="s">
        <v>1442</v>
      </c>
      <c r="B22" s="90" t="s">
        <v>1441</v>
      </c>
      <c r="C22" s="22" t="s">
        <v>1440</v>
      </c>
    </row>
    <row r="23" spans="1:3" ht="29" customHeight="1" x14ac:dyDescent="0.2">
      <c r="A23" s="292" t="s">
        <v>1439</v>
      </c>
      <c r="B23" s="292"/>
      <c r="C23" s="292"/>
    </row>
  </sheetData>
  <mergeCells count="4">
    <mergeCell ref="A23:C23"/>
    <mergeCell ref="A6:A9"/>
    <mergeCell ref="A10:A17"/>
    <mergeCell ref="A18:A19"/>
  </mergeCells>
  <pageMargins left="0.75" right="0.75" top="1" bottom="1" header="0.5" footer="0.5"/>
  <pageSetup paperSize="9" orientation="portrait" horizontalDpi="4294967292" verticalDpi="429496729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8D1E5E-4CB9-764D-AEB0-0414987D6625}">
  <dimension ref="A1:B13"/>
  <sheetViews>
    <sheetView showGridLines="0" zoomScaleNormal="100" workbookViewId="0"/>
  </sheetViews>
  <sheetFormatPr baseColWidth="10" defaultColWidth="10.6640625" defaultRowHeight="15" customHeight="1" x14ac:dyDescent="0.2"/>
  <cols>
    <col min="1" max="1" width="35" style="30" customWidth="1"/>
    <col min="2" max="2" width="55.6640625" style="30" customWidth="1"/>
    <col min="3" max="16384" width="10.6640625" style="30"/>
  </cols>
  <sheetData>
    <row r="1" spans="1:2" ht="15" customHeight="1" x14ac:dyDescent="0.2">
      <c r="A1" s="81" t="str">
        <f>HYPERLINK("#'Index'!A1","Back to index")</f>
        <v>Back to index</v>
      </c>
      <c r="B1" s="4"/>
    </row>
    <row r="2" spans="1:2" ht="45" customHeight="1" x14ac:dyDescent="0.25">
      <c r="A2" s="7" t="s">
        <v>870</v>
      </c>
      <c r="B2" s="7"/>
    </row>
    <row r="3" spans="1:2" ht="21" customHeight="1" x14ac:dyDescent="0.2">
      <c r="A3" s="10" t="s">
        <v>1144</v>
      </c>
      <c r="B3" s="10"/>
    </row>
    <row r="4" spans="1:2" ht="16" x14ac:dyDescent="0.2">
      <c r="A4" s="45"/>
      <c r="B4" s="45"/>
    </row>
    <row r="5" spans="1:2" s="9" customFormat="1" ht="18" thickBot="1" x14ac:dyDescent="0.25">
      <c r="A5" s="36" t="s">
        <v>1143</v>
      </c>
      <c r="B5" s="37" t="s">
        <v>594</v>
      </c>
    </row>
    <row r="6" spans="1:2" s="9" customFormat="1" ht="16" x14ac:dyDescent="0.2">
      <c r="A6" s="17"/>
      <c r="B6" s="17"/>
    </row>
    <row r="7" spans="1:2" s="9" customFormat="1" ht="43" customHeight="1" x14ac:dyDescent="0.2">
      <c r="A7" s="21" t="s">
        <v>1142</v>
      </c>
      <c r="B7" s="9" t="s">
        <v>1141</v>
      </c>
    </row>
    <row r="8" spans="1:2" s="9" customFormat="1" ht="40" customHeight="1" x14ac:dyDescent="0.2">
      <c r="A8" s="31" t="s">
        <v>1140</v>
      </c>
      <c r="B8" s="22" t="s">
        <v>1139</v>
      </c>
    </row>
    <row r="9" spans="1:2" s="9" customFormat="1" ht="54" customHeight="1" x14ac:dyDescent="0.2">
      <c r="A9" s="31" t="s">
        <v>1138</v>
      </c>
      <c r="B9" s="22" t="s">
        <v>1137</v>
      </c>
    </row>
    <row r="10" spans="1:2" s="9" customFormat="1" ht="57" customHeight="1" x14ac:dyDescent="0.2">
      <c r="A10" s="31" t="s">
        <v>1136</v>
      </c>
      <c r="B10" s="22" t="s">
        <v>1135</v>
      </c>
    </row>
    <row r="11" spans="1:2" s="9" customFormat="1" ht="136" customHeight="1" x14ac:dyDescent="0.2">
      <c r="A11" s="28" t="s">
        <v>1134</v>
      </c>
      <c r="B11" s="31" t="s">
        <v>1133</v>
      </c>
    </row>
    <row r="12" spans="1:2" s="9" customFormat="1" ht="40" customHeight="1" thickBot="1" x14ac:dyDescent="0.25">
      <c r="A12" s="97" t="s">
        <v>1132</v>
      </c>
      <c r="B12" s="90" t="s">
        <v>1131</v>
      </c>
    </row>
    <row r="13" spans="1:2" ht="29" customHeight="1" x14ac:dyDescent="0.2">
      <c r="A13" s="292"/>
      <c r="B13" s="292"/>
    </row>
  </sheetData>
  <mergeCells count="1">
    <mergeCell ref="A13:B13"/>
  </mergeCells>
  <pageMargins left="0.75" right="0.75" top="1" bottom="1" header="0.5" footer="0.5"/>
  <pageSetup paperSize="9" orientation="portrait" horizontalDpi="4294967292" verticalDpi="429496729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ADE718-60A6-064A-AB4C-6FE4CCC72D2B}">
  <dimension ref="A1:G10"/>
  <sheetViews>
    <sheetView showGridLines="0" zoomScaleNormal="100" workbookViewId="0"/>
  </sheetViews>
  <sheetFormatPr baseColWidth="10" defaultColWidth="10.6640625" defaultRowHeight="15" customHeight="1" x14ac:dyDescent="0.2"/>
  <cols>
    <col min="1" max="1" width="45.5" style="30" customWidth="1"/>
    <col min="2" max="7" width="14" style="8" customWidth="1"/>
    <col min="8" max="16384" width="10.6640625" style="30"/>
  </cols>
  <sheetData>
    <row r="1" spans="1:7" ht="15" customHeight="1" x14ac:dyDescent="0.2">
      <c r="A1" s="81" t="str">
        <f>HYPERLINK("#'Index'!A1","Back to index")</f>
        <v>Back to index</v>
      </c>
    </row>
    <row r="2" spans="1:7" ht="45" customHeight="1" x14ac:dyDescent="0.25">
      <c r="A2" s="7" t="s">
        <v>870</v>
      </c>
    </row>
    <row r="3" spans="1:7" ht="21" customHeight="1" x14ac:dyDescent="0.2">
      <c r="A3" s="10" t="s">
        <v>1579</v>
      </c>
      <c r="B3" s="11"/>
      <c r="C3" s="12"/>
      <c r="D3" s="12"/>
      <c r="E3" s="12"/>
      <c r="F3" s="12"/>
      <c r="G3" s="12"/>
    </row>
    <row r="4" spans="1:7" ht="16" x14ac:dyDescent="0.2">
      <c r="A4" s="45"/>
    </row>
    <row r="5" spans="1:7" s="9" customFormat="1" ht="35" customHeight="1" thickBot="1" x14ac:dyDescent="0.25">
      <c r="A5" s="36"/>
      <c r="B5" s="296" t="s">
        <v>1578</v>
      </c>
      <c r="C5" s="296"/>
      <c r="D5" s="296" t="s">
        <v>1577</v>
      </c>
      <c r="E5" s="296"/>
      <c r="F5" s="296" t="s">
        <v>1576</v>
      </c>
      <c r="G5" s="296"/>
    </row>
    <row r="6" spans="1:7" s="9" customFormat="1" ht="24" customHeight="1" x14ac:dyDescent="0.2">
      <c r="A6" s="22"/>
      <c r="B6" s="227" t="s">
        <v>478</v>
      </c>
      <c r="C6" s="227" t="s">
        <v>7</v>
      </c>
      <c r="D6" s="227" t="s">
        <v>478</v>
      </c>
      <c r="E6" s="227" t="s">
        <v>7</v>
      </c>
      <c r="F6" s="227" t="s">
        <v>478</v>
      </c>
      <c r="G6" s="227" t="s">
        <v>7</v>
      </c>
    </row>
    <row r="7" spans="1:7" s="9" customFormat="1" ht="59" customHeight="1" x14ac:dyDescent="0.2">
      <c r="A7" s="22" t="s">
        <v>1575</v>
      </c>
      <c r="B7" s="78" t="s">
        <v>0</v>
      </c>
      <c r="C7" s="78" t="s">
        <v>0</v>
      </c>
      <c r="D7" s="78" t="s">
        <v>1574</v>
      </c>
      <c r="E7" s="78" t="s">
        <v>5</v>
      </c>
      <c r="F7" s="78" t="s">
        <v>0</v>
      </c>
      <c r="G7" s="78" t="s">
        <v>0</v>
      </c>
    </row>
    <row r="8" spans="1:7" s="9" customFormat="1" ht="24" customHeight="1" x14ac:dyDescent="0.2">
      <c r="A8" s="22" t="s">
        <v>1573</v>
      </c>
      <c r="B8" s="78" t="s">
        <v>1570</v>
      </c>
      <c r="C8" s="78" t="s">
        <v>12</v>
      </c>
      <c r="D8" s="78" t="s">
        <v>1572</v>
      </c>
      <c r="E8" s="78" t="s">
        <v>1571</v>
      </c>
      <c r="F8" s="78" t="s">
        <v>1568</v>
      </c>
      <c r="G8" s="78" t="s">
        <v>12</v>
      </c>
    </row>
    <row r="9" spans="1:7" s="9" customFormat="1" ht="40" customHeight="1" thickBot="1" x14ac:dyDescent="0.25">
      <c r="A9" s="79" t="s">
        <v>212</v>
      </c>
      <c r="B9" s="84" t="s">
        <v>1570</v>
      </c>
      <c r="C9" s="84" t="s">
        <v>12</v>
      </c>
      <c r="D9" s="84" t="s">
        <v>1569</v>
      </c>
      <c r="E9" s="84" t="s">
        <v>12</v>
      </c>
      <c r="F9" s="84" t="s">
        <v>1568</v>
      </c>
      <c r="G9" s="84" t="s">
        <v>12</v>
      </c>
    </row>
    <row r="10" spans="1:7" ht="61" customHeight="1" x14ac:dyDescent="0.2">
      <c r="A10" s="259"/>
      <c r="B10" s="259"/>
      <c r="C10" s="259"/>
      <c r="D10" s="259"/>
      <c r="E10" s="259"/>
      <c r="F10" s="259"/>
      <c r="G10" s="259"/>
    </row>
  </sheetData>
  <mergeCells count="4">
    <mergeCell ref="A10:G10"/>
    <mergeCell ref="B5:C5"/>
    <mergeCell ref="D5:E5"/>
    <mergeCell ref="F5:G5"/>
  </mergeCells>
  <pageMargins left="0.75" right="0.75" top="1" bottom="1" header="0.5" footer="0.5"/>
  <pageSetup paperSize="9" orientation="portrait" horizontalDpi="4294967292" verticalDpi="429496729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3F312-0B5C-8844-B1D4-9161D09ED5A6}">
  <dimension ref="A1:J11"/>
  <sheetViews>
    <sheetView showGridLines="0" zoomScaleNormal="130" workbookViewId="0"/>
  </sheetViews>
  <sheetFormatPr baseColWidth="10" defaultColWidth="10.6640625" defaultRowHeight="15" customHeight="1" x14ac:dyDescent="0.2"/>
  <cols>
    <col min="1" max="1" width="45.5" style="30" customWidth="1"/>
    <col min="2" max="4" width="14" style="8" customWidth="1"/>
    <col min="5" max="10" width="14" style="30" customWidth="1"/>
    <col min="11" max="16384" width="10.6640625" style="30"/>
  </cols>
  <sheetData>
    <row r="1" spans="1:10" ht="15" customHeight="1" x14ac:dyDescent="0.2">
      <c r="A1" s="81" t="str">
        <f>HYPERLINK("#'Index'!A1","Back to index")</f>
        <v>Back to index</v>
      </c>
    </row>
    <row r="2" spans="1:10" ht="45" customHeight="1" x14ac:dyDescent="0.25">
      <c r="A2" s="7" t="s">
        <v>870</v>
      </c>
      <c r="E2" s="8"/>
      <c r="F2" s="8"/>
    </row>
    <row r="3" spans="1:10" ht="21" customHeight="1" x14ac:dyDescent="0.2">
      <c r="A3" s="10" t="s">
        <v>248</v>
      </c>
      <c r="B3" s="11"/>
      <c r="C3" s="12"/>
      <c r="D3" s="12"/>
      <c r="E3" s="12"/>
      <c r="F3" s="8"/>
    </row>
    <row r="4" spans="1:10" ht="21" customHeight="1" x14ac:dyDescent="0.2">
      <c r="A4" s="83"/>
      <c r="E4" s="8"/>
      <c r="F4" s="8"/>
    </row>
    <row r="5" spans="1:10" s="9" customFormat="1" ht="17" customHeight="1" thickBot="1" x14ac:dyDescent="0.25">
      <c r="A5" s="36"/>
      <c r="B5" s="258" t="s">
        <v>249</v>
      </c>
      <c r="C5" s="258"/>
      <c r="D5" s="258"/>
      <c r="E5" s="264" t="s">
        <v>250</v>
      </c>
      <c r="F5" s="264"/>
      <c r="G5" s="264"/>
      <c r="H5" s="258" t="s">
        <v>251</v>
      </c>
      <c r="I5" s="258"/>
      <c r="J5" s="258"/>
    </row>
    <row r="6" spans="1:10" s="9" customFormat="1" ht="40" customHeight="1" thickBot="1" x14ac:dyDescent="0.25">
      <c r="A6" s="36"/>
      <c r="B6" s="74" t="s">
        <v>869</v>
      </c>
      <c r="C6" s="35" t="s">
        <v>587</v>
      </c>
      <c r="D6" s="35" t="s">
        <v>160</v>
      </c>
      <c r="E6" s="74" t="s">
        <v>869</v>
      </c>
      <c r="F6" s="35" t="s">
        <v>587</v>
      </c>
      <c r="G6" s="35" t="s">
        <v>160</v>
      </c>
      <c r="H6" s="74" t="s">
        <v>869</v>
      </c>
      <c r="I6" s="35" t="s">
        <v>587</v>
      </c>
      <c r="J6" s="35" t="s">
        <v>160</v>
      </c>
    </row>
    <row r="7" spans="1:10" s="9" customFormat="1" ht="24" customHeight="1" x14ac:dyDescent="0.2">
      <c r="A7" s="6" t="s">
        <v>622</v>
      </c>
      <c r="B7" s="75" t="s">
        <v>1246</v>
      </c>
      <c r="C7" s="92" t="s">
        <v>623</v>
      </c>
      <c r="D7" s="92" t="s">
        <v>254</v>
      </c>
      <c r="E7" s="75" t="s">
        <v>1245</v>
      </c>
      <c r="F7" s="92" t="s">
        <v>255</v>
      </c>
      <c r="G7" s="92" t="s">
        <v>255</v>
      </c>
      <c r="H7" s="75" t="s">
        <v>257</v>
      </c>
      <c r="I7" s="92" t="s">
        <v>257</v>
      </c>
      <c r="J7" s="92" t="s">
        <v>257</v>
      </c>
    </row>
    <row r="8" spans="1:10" s="9" customFormat="1" ht="24" customHeight="1" x14ac:dyDescent="0.2">
      <c r="A8" s="93" t="s">
        <v>252</v>
      </c>
      <c r="B8" s="78" t="s">
        <v>1244</v>
      </c>
      <c r="C8" s="23" t="s">
        <v>624</v>
      </c>
      <c r="D8" s="23" t="s">
        <v>259</v>
      </c>
      <c r="E8" s="78" t="s">
        <v>261</v>
      </c>
      <c r="F8" s="23" t="s">
        <v>261</v>
      </c>
      <c r="G8" s="23" t="s">
        <v>260</v>
      </c>
      <c r="H8" s="78" t="s">
        <v>263</v>
      </c>
      <c r="I8" s="23" t="s">
        <v>263</v>
      </c>
      <c r="J8" s="23" t="s">
        <v>262</v>
      </c>
    </row>
    <row r="9" spans="1:10" s="9" customFormat="1" ht="24" customHeight="1" x14ac:dyDescent="0.2">
      <c r="A9" s="93" t="s">
        <v>273</v>
      </c>
      <c r="B9" s="78" t="s">
        <v>1243</v>
      </c>
      <c r="C9" s="23" t="s">
        <v>625</v>
      </c>
      <c r="D9" s="23" t="s">
        <v>264</v>
      </c>
      <c r="E9" s="78" t="s">
        <v>266</v>
      </c>
      <c r="F9" s="23" t="s">
        <v>266</v>
      </c>
      <c r="G9" s="23" t="s">
        <v>265</v>
      </c>
      <c r="H9" s="78" t="s">
        <v>268</v>
      </c>
      <c r="I9" s="23" t="s">
        <v>268</v>
      </c>
      <c r="J9" s="23" t="s">
        <v>267</v>
      </c>
    </row>
    <row r="10" spans="1:10" ht="23" customHeight="1" thickBot="1" x14ac:dyDescent="0.25">
      <c r="A10" s="94" t="s">
        <v>253</v>
      </c>
      <c r="B10" s="95" t="s">
        <v>188</v>
      </c>
      <c r="C10" s="96" t="s">
        <v>626</v>
      </c>
      <c r="D10" s="96" t="s">
        <v>161</v>
      </c>
      <c r="E10" s="95" t="s">
        <v>255</v>
      </c>
      <c r="F10" s="96" t="s">
        <v>627</v>
      </c>
      <c r="G10" s="96" t="s">
        <v>256</v>
      </c>
      <c r="H10" s="95" t="s">
        <v>257</v>
      </c>
      <c r="I10" s="96" t="s">
        <v>628</v>
      </c>
      <c r="J10" s="96" t="s">
        <v>258</v>
      </c>
    </row>
    <row r="11" spans="1:10" ht="32" customHeight="1" x14ac:dyDescent="0.2">
      <c r="A11" s="297"/>
      <c r="B11" s="297"/>
      <c r="C11" s="297"/>
      <c r="D11" s="297"/>
      <c r="E11" s="297"/>
      <c r="F11" s="297"/>
      <c r="G11" s="297"/>
    </row>
  </sheetData>
  <mergeCells count="4">
    <mergeCell ref="B5:D5"/>
    <mergeCell ref="E5:G5"/>
    <mergeCell ref="H5:J5"/>
    <mergeCell ref="A11:G11"/>
  </mergeCells>
  <pageMargins left="0.75" right="0.75" top="1" bottom="1" header="0.5" footer="0.5"/>
  <pageSetup paperSize="9" orientation="portrait" horizontalDpi="4294967292" verticalDpi="429496729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F4BA2-EF49-E649-94E8-AF05B382FDE6}">
  <dimension ref="A1:D8"/>
  <sheetViews>
    <sheetView showGridLines="0" zoomScaleNormal="100" workbookViewId="0"/>
  </sheetViews>
  <sheetFormatPr baseColWidth="10" defaultColWidth="10.6640625" defaultRowHeight="15" customHeight="1" x14ac:dyDescent="0.2"/>
  <cols>
    <col min="1" max="1" width="45.5" style="30" customWidth="1"/>
    <col min="2" max="2" width="14" style="8" customWidth="1"/>
    <col min="3" max="4" width="14" style="30" customWidth="1"/>
    <col min="5" max="16384" width="10.6640625" style="30"/>
  </cols>
  <sheetData>
    <row r="1" spans="1:4" ht="15" customHeight="1" x14ac:dyDescent="0.2">
      <c r="A1" s="81" t="str">
        <f>HYPERLINK("#'Index'!A1","Back to index")</f>
        <v>Back to index</v>
      </c>
    </row>
    <row r="2" spans="1:4" ht="45" customHeight="1" x14ac:dyDescent="0.25">
      <c r="A2" s="7" t="s">
        <v>870</v>
      </c>
    </row>
    <row r="3" spans="1:4" ht="21" customHeight="1" x14ac:dyDescent="0.2">
      <c r="A3" s="10" t="s">
        <v>629</v>
      </c>
      <c r="B3" s="11"/>
    </row>
    <row r="4" spans="1:4" ht="30" customHeight="1" x14ac:dyDescent="0.2">
      <c r="A4" s="45"/>
      <c r="C4" s="8"/>
    </row>
    <row r="5" spans="1:4" s="9" customFormat="1" ht="18" thickBot="1" x14ac:dyDescent="0.25">
      <c r="A5" s="36"/>
      <c r="B5" s="74" t="s">
        <v>869</v>
      </c>
      <c r="C5" s="35" t="s">
        <v>587</v>
      </c>
      <c r="D5" s="35" t="s">
        <v>160</v>
      </c>
    </row>
    <row r="6" spans="1:4" s="9" customFormat="1" ht="22" customHeight="1" x14ac:dyDescent="0.2">
      <c r="A6" s="6" t="s">
        <v>1242</v>
      </c>
      <c r="B6" s="75" t="s">
        <v>1241</v>
      </c>
      <c r="C6" s="92" t="s">
        <v>1241</v>
      </c>
      <c r="D6" s="92" t="s">
        <v>1240</v>
      </c>
    </row>
    <row r="7" spans="1:4" s="9" customFormat="1" ht="39" customHeight="1" thickBot="1" x14ac:dyDescent="0.25">
      <c r="A7" s="97" t="s">
        <v>631</v>
      </c>
      <c r="B7" s="95" t="s">
        <v>632</v>
      </c>
      <c r="C7" s="96" t="s">
        <v>1239</v>
      </c>
      <c r="D7" s="96" t="s">
        <v>1238</v>
      </c>
    </row>
    <row r="8" spans="1:4" ht="42" customHeight="1" x14ac:dyDescent="0.2">
      <c r="A8" s="298" t="s">
        <v>1237</v>
      </c>
      <c r="B8" s="298"/>
      <c r="C8" s="298"/>
    </row>
  </sheetData>
  <mergeCells count="1">
    <mergeCell ref="A8:C8"/>
  </mergeCells>
  <pageMargins left="0.75" right="0.75" top="1" bottom="1" header="0.5" footer="0.5"/>
  <pageSetup paperSize="9"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AEB36-6C6D-594C-ABCB-D8698EAC5C32}">
  <dimension ref="A1:B21"/>
  <sheetViews>
    <sheetView showGridLines="0" zoomScaleNormal="100" workbookViewId="0"/>
  </sheetViews>
  <sheetFormatPr baseColWidth="10" defaultColWidth="10.6640625" defaultRowHeight="15" customHeight="1" x14ac:dyDescent="0.2"/>
  <cols>
    <col min="1" max="1" width="25.6640625" style="30" customWidth="1"/>
    <col min="2" max="2" width="51.5" style="8" customWidth="1"/>
    <col min="3" max="16384" width="10.6640625" style="30"/>
  </cols>
  <sheetData>
    <row r="1" spans="1:2" ht="15" customHeight="1" x14ac:dyDescent="0.2">
      <c r="A1" s="81" t="str">
        <f>HYPERLINK("#'Index'!A1","Back to index")</f>
        <v>Back to index</v>
      </c>
    </row>
    <row r="2" spans="1:2" ht="45" customHeight="1" x14ac:dyDescent="0.25">
      <c r="A2" s="7" t="s">
        <v>870</v>
      </c>
    </row>
    <row r="3" spans="1:2" ht="21" customHeight="1" x14ac:dyDescent="0.2">
      <c r="A3" s="83" t="s">
        <v>206</v>
      </c>
    </row>
    <row r="4" spans="1:2" s="9" customFormat="1" ht="19" customHeight="1" x14ac:dyDescent="0.2"/>
    <row r="5" spans="1:2" s="6" customFormat="1" ht="32" customHeight="1" thickBot="1" x14ac:dyDescent="0.25">
      <c r="A5" s="36" t="s">
        <v>204</v>
      </c>
      <c r="B5" s="37" t="s">
        <v>205</v>
      </c>
    </row>
    <row r="6" spans="1:2" s="9" customFormat="1" ht="5" customHeight="1" x14ac:dyDescent="0.2">
      <c r="A6" s="249"/>
      <c r="B6" s="144"/>
    </row>
    <row r="7" spans="1:2" s="9" customFormat="1" ht="67" customHeight="1" x14ac:dyDescent="0.2">
      <c r="A7" s="248" t="s">
        <v>1731</v>
      </c>
      <c r="B7" s="38" t="s">
        <v>1730</v>
      </c>
    </row>
    <row r="8" spans="1:2" s="9" customFormat="1" ht="53" customHeight="1" x14ac:dyDescent="0.2">
      <c r="A8" s="42"/>
      <c r="B8" s="38" t="s">
        <v>1729</v>
      </c>
    </row>
    <row r="9" spans="1:2" s="9" customFormat="1" ht="35" customHeight="1" x14ac:dyDescent="0.2">
      <c r="A9" s="39" t="s">
        <v>1728</v>
      </c>
      <c r="B9" s="40" t="s">
        <v>1727</v>
      </c>
    </row>
    <row r="10" spans="1:2" s="9" customFormat="1" ht="35" customHeight="1" x14ac:dyDescent="0.2">
      <c r="A10" s="39" t="s">
        <v>601</v>
      </c>
      <c r="B10" s="40" t="s">
        <v>1726</v>
      </c>
    </row>
    <row r="11" spans="1:2" s="9" customFormat="1" ht="34" customHeight="1" x14ac:dyDescent="0.2">
      <c r="A11" s="247" t="s">
        <v>207</v>
      </c>
      <c r="B11" s="40" t="s">
        <v>1725</v>
      </c>
    </row>
    <row r="12" spans="1:2" s="9" customFormat="1" ht="50" customHeight="1" x14ac:dyDescent="0.2">
      <c r="A12" s="246"/>
      <c r="B12" s="40" t="s">
        <v>1724</v>
      </c>
    </row>
    <row r="13" spans="1:2" s="9" customFormat="1" ht="51" x14ac:dyDescent="0.2">
      <c r="A13" s="39" t="s">
        <v>208</v>
      </c>
      <c r="B13" s="40" t="s">
        <v>1723</v>
      </c>
    </row>
    <row r="14" spans="1:2" s="9" customFormat="1" ht="54" customHeight="1" x14ac:dyDescent="0.2">
      <c r="A14" s="247" t="s">
        <v>209</v>
      </c>
      <c r="B14" s="40" t="s">
        <v>1722</v>
      </c>
    </row>
    <row r="15" spans="1:2" s="9" customFormat="1" ht="33" customHeight="1" x14ac:dyDescent="0.2">
      <c r="A15" s="246"/>
      <c r="B15" s="40" t="s">
        <v>1721</v>
      </c>
    </row>
    <row r="16" spans="1:2" s="9" customFormat="1" ht="51" x14ac:dyDescent="0.2">
      <c r="A16" s="39" t="s">
        <v>1720</v>
      </c>
      <c r="B16" s="40" t="s">
        <v>1719</v>
      </c>
    </row>
    <row r="17" spans="1:2" ht="37" customHeight="1" x14ac:dyDescent="0.2">
      <c r="A17" s="255" t="s">
        <v>1718</v>
      </c>
      <c r="B17" s="40" t="s">
        <v>211</v>
      </c>
    </row>
    <row r="18" spans="1:2" ht="34" customHeight="1" x14ac:dyDescent="0.2">
      <c r="A18" s="256"/>
      <c r="B18" s="40" t="s">
        <v>1717</v>
      </c>
    </row>
    <row r="19" spans="1:2" ht="69" customHeight="1" x14ac:dyDescent="0.2">
      <c r="A19" s="257"/>
      <c r="B19" s="43" t="s">
        <v>1716</v>
      </c>
    </row>
    <row r="20" spans="1:2" ht="32" customHeight="1" x14ac:dyDescent="0.2">
      <c r="A20" s="245" t="s">
        <v>1715</v>
      </c>
      <c r="B20" s="43" t="s">
        <v>1714</v>
      </c>
    </row>
    <row r="21" spans="1:2" ht="20" customHeight="1" thickBot="1" x14ac:dyDescent="0.25">
      <c r="A21" s="244"/>
      <c r="B21" s="44" t="s">
        <v>1713</v>
      </c>
    </row>
  </sheetData>
  <mergeCells count="1">
    <mergeCell ref="A17:A19"/>
  </mergeCells>
  <pageMargins left="0.75" right="0.75" top="1" bottom="1" header="0.5" footer="0.5"/>
  <pageSetup paperSize="9" orientation="portrait" horizontalDpi="4294967292" verticalDpi="429496729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55D50E-5C00-AB4F-AF74-F90673F7602C}">
  <dimension ref="A1:D9"/>
  <sheetViews>
    <sheetView showGridLines="0" zoomScaleNormal="100" workbookViewId="0"/>
  </sheetViews>
  <sheetFormatPr baseColWidth="10" defaultColWidth="10.6640625" defaultRowHeight="15" customHeight="1" x14ac:dyDescent="0.2"/>
  <cols>
    <col min="1" max="1" width="45.5" style="30" customWidth="1"/>
    <col min="2" max="2" width="14" style="8" customWidth="1"/>
    <col min="3" max="4" width="14" style="30" customWidth="1"/>
    <col min="5" max="16384" width="10.6640625" style="30"/>
  </cols>
  <sheetData>
    <row r="1" spans="1:4" ht="15" customHeight="1" x14ac:dyDescent="0.2">
      <c r="A1" s="81" t="str">
        <f>HYPERLINK("#'Index'!A1","Back to index")</f>
        <v>Back to index</v>
      </c>
    </row>
    <row r="2" spans="1:4" ht="45" customHeight="1" x14ac:dyDescent="0.25">
      <c r="A2" s="7" t="s">
        <v>870</v>
      </c>
    </row>
    <row r="3" spans="1:4" ht="21" customHeight="1" x14ac:dyDescent="0.2">
      <c r="A3" s="10" t="s">
        <v>270</v>
      </c>
      <c r="B3" s="11"/>
    </row>
    <row r="4" spans="1:4" ht="16" x14ac:dyDescent="0.2">
      <c r="A4" s="45"/>
      <c r="C4" s="8"/>
    </row>
    <row r="5" spans="1:4" s="9" customFormat="1" ht="18" thickBot="1" x14ac:dyDescent="0.25">
      <c r="A5" s="36"/>
      <c r="B5" s="74" t="s">
        <v>869</v>
      </c>
      <c r="C5" s="35" t="s">
        <v>587</v>
      </c>
      <c r="D5" s="35" t="s">
        <v>160</v>
      </c>
    </row>
    <row r="6" spans="1:4" s="9" customFormat="1" ht="22" customHeight="1" x14ac:dyDescent="0.2">
      <c r="A6" s="99" t="s">
        <v>1306</v>
      </c>
      <c r="B6" s="78" t="s">
        <v>1305</v>
      </c>
      <c r="C6" s="23" t="s">
        <v>1304</v>
      </c>
      <c r="D6" s="23" t="s">
        <v>1303</v>
      </c>
    </row>
    <row r="7" spans="1:4" s="9" customFormat="1" ht="22" customHeight="1" x14ac:dyDescent="0.2">
      <c r="A7" s="99" t="s">
        <v>1302</v>
      </c>
      <c r="B7" s="78" t="s">
        <v>1301</v>
      </c>
      <c r="C7" s="23" t="s">
        <v>1300</v>
      </c>
      <c r="D7" s="23" t="s">
        <v>1299</v>
      </c>
    </row>
    <row r="8" spans="1:4" s="9" customFormat="1" ht="22" customHeight="1" x14ac:dyDescent="0.2">
      <c r="A8" s="99" t="s">
        <v>1298</v>
      </c>
      <c r="B8" s="78" t="s">
        <v>1297</v>
      </c>
      <c r="C8" s="23" t="s">
        <v>1296</v>
      </c>
      <c r="D8" s="23" t="s">
        <v>1295</v>
      </c>
    </row>
    <row r="9" spans="1:4" ht="40" customHeight="1" x14ac:dyDescent="0.2">
      <c r="A9" s="299" t="s">
        <v>633</v>
      </c>
      <c r="B9" s="299"/>
      <c r="C9" s="299"/>
    </row>
  </sheetData>
  <mergeCells count="1">
    <mergeCell ref="A9:C9"/>
  </mergeCells>
  <pageMargins left="0.75" right="0.75" top="1" bottom="1" header="0.5" footer="0.5"/>
  <pageSetup paperSize="9" orientation="portrait" horizontalDpi="4294967292" verticalDpi="429496729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AFFEC-099E-A247-AAF3-E33271EB1E31}">
  <dimension ref="A1:D16"/>
  <sheetViews>
    <sheetView showGridLines="0" zoomScaleNormal="100" workbookViewId="0"/>
  </sheetViews>
  <sheetFormatPr baseColWidth="10" defaultColWidth="10.6640625" defaultRowHeight="15" customHeight="1" x14ac:dyDescent="0.2"/>
  <cols>
    <col min="1" max="1" width="47.1640625" style="30" customWidth="1"/>
    <col min="2" max="4" width="14" style="30" customWidth="1"/>
    <col min="5" max="16384" width="10.6640625" style="30"/>
  </cols>
  <sheetData>
    <row r="1" spans="1:4" ht="15" customHeight="1" x14ac:dyDescent="0.2">
      <c r="A1" s="81" t="str">
        <f>HYPERLINK("#'Index'!A1","Back to index")</f>
        <v>Back to index</v>
      </c>
    </row>
    <row r="2" spans="1:4" ht="45" customHeight="1" x14ac:dyDescent="0.25">
      <c r="A2" s="7" t="s">
        <v>870</v>
      </c>
    </row>
    <row r="3" spans="1:4" ht="21" customHeight="1" x14ac:dyDescent="0.2">
      <c r="A3" s="10" t="s">
        <v>245</v>
      </c>
    </row>
    <row r="4" spans="1:4" ht="16" x14ac:dyDescent="0.2">
      <c r="A4" s="13"/>
    </row>
    <row r="5" spans="1:4" s="9" customFormat="1" ht="18" thickBot="1" x14ac:dyDescent="0.25">
      <c r="A5" s="49"/>
      <c r="B5" s="74" t="s">
        <v>869</v>
      </c>
      <c r="C5" s="35" t="s">
        <v>587</v>
      </c>
      <c r="D5" s="35" t="s">
        <v>160</v>
      </c>
    </row>
    <row r="6" spans="1:4" s="9" customFormat="1" ht="24" customHeight="1" x14ac:dyDescent="0.2">
      <c r="A6" s="6" t="s">
        <v>271</v>
      </c>
      <c r="B6" s="75" t="s">
        <v>868</v>
      </c>
      <c r="C6" s="92" t="s">
        <v>630</v>
      </c>
      <c r="D6" s="92" t="s">
        <v>275</v>
      </c>
    </row>
    <row r="7" spans="1:4" s="9" customFormat="1" ht="24" customHeight="1" x14ac:dyDescent="0.2">
      <c r="A7" s="99" t="s">
        <v>272</v>
      </c>
      <c r="B7" s="78" t="s">
        <v>867</v>
      </c>
      <c r="C7" s="23" t="s">
        <v>634</v>
      </c>
      <c r="D7" s="23" t="s">
        <v>276</v>
      </c>
    </row>
    <row r="8" spans="1:4" s="9" customFormat="1" ht="30" customHeight="1" x14ac:dyDescent="0.2">
      <c r="A8" s="99" t="s">
        <v>866</v>
      </c>
      <c r="B8" s="78"/>
      <c r="C8" s="23"/>
      <c r="D8" s="23"/>
    </row>
    <row r="9" spans="1:4" s="9" customFormat="1" ht="24" customHeight="1" x14ac:dyDescent="0.2">
      <c r="A9" s="76" t="s">
        <v>622</v>
      </c>
      <c r="B9" s="78" t="s">
        <v>862</v>
      </c>
      <c r="C9" s="23" t="s">
        <v>865</v>
      </c>
      <c r="D9" s="23" t="s">
        <v>277</v>
      </c>
    </row>
    <row r="10" spans="1:4" s="9" customFormat="1" ht="24" customHeight="1" x14ac:dyDescent="0.2">
      <c r="A10" s="76" t="s">
        <v>252</v>
      </c>
      <c r="B10" s="78" t="s">
        <v>862</v>
      </c>
      <c r="C10" s="23" t="s">
        <v>635</v>
      </c>
      <c r="D10" s="23" t="s">
        <v>279</v>
      </c>
    </row>
    <row r="11" spans="1:4" s="9" customFormat="1" ht="24" customHeight="1" x14ac:dyDescent="0.2">
      <c r="A11" s="76" t="s">
        <v>273</v>
      </c>
      <c r="B11" s="78" t="s">
        <v>862</v>
      </c>
      <c r="C11" s="23" t="s">
        <v>864</v>
      </c>
      <c r="D11" s="23" t="s">
        <v>278</v>
      </c>
    </row>
    <row r="12" spans="1:4" s="9" customFormat="1" ht="31" customHeight="1" x14ac:dyDescent="0.2">
      <c r="A12" s="99" t="s">
        <v>274</v>
      </c>
      <c r="B12" s="78"/>
      <c r="C12" s="23"/>
      <c r="D12" s="23"/>
    </row>
    <row r="13" spans="1:4" s="9" customFormat="1" ht="24" customHeight="1" x14ac:dyDescent="0.2">
      <c r="A13" s="76" t="s">
        <v>622</v>
      </c>
      <c r="B13" s="78" t="s">
        <v>862</v>
      </c>
      <c r="C13" s="23" t="s">
        <v>636</v>
      </c>
      <c r="D13" s="23" t="s">
        <v>637</v>
      </c>
    </row>
    <row r="14" spans="1:4" s="9" customFormat="1" ht="24" customHeight="1" x14ac:dyDescent="0.2">
      <c r="A14" s="76" t="s">
        <v>252</v>
      </c>
      <c r="B14" s="78" t="s">
        <v>862</v>
      </c>
      <c r="C14" s="23" t="s">
        <v>638</v>
      </c>
      <c r="D14" s="23" t="s">
        <v>639</v>
      </c>
    </row>
    <row r="15" spans="1:4" s="9" customFormat="1" ht="24" customHeight="1" thickBot="1" x14ac:dyDescent="0.25">
      <c r="A15" s="203" t="s">
        <v>863</v>
      </c>
      <c r="B15" s="95" t="s">
        <v>862</v>
      </c>
      <c r="C15" s="96" t="s">
        <v>640</v>
      </c>
      <c r="D15" s="96" t="s">
        <v>641</v>
      </c>
    </row>
    <row r="16" spans="1:4" ht="57" customHeight="1" x14ac:dyDescent="0.2">
      <c r="A16" s="286" t="s">
        <v>861</v>
      </c>
      <c r="B16" s="299"/>
      <c r="C16" s="286"/>
      <c r="D16" s="286"/>
    </row>
  </sheetData>
  <mergeCells count="1">
    <mergeCell ref="A16:D16"/>
  </mergeCells>
  <pageMargins left="0.75" right="0.75" top="1" bottom="1" header="0.5" footer="0.5"/>
  <pageSetup paperSize="9" orientation="portrait" horizontalDpi="4294967292" verticalDpi="429496729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AF763-EA9E-DC40-AF71-F44ED260B641}">
  <dimension ref="A1:D10"/>
  <sheetViews>
    <sheetView showGridLines="0" zoomScaleNormal="100" workbookViewId="0"/>
  </sheetViews>
  <sheetFormatPr baseColWidth="10" defaultColWidth="10.6640625" defaultRowHeight="15" customHeight="1" x14ac:dyDescent="0.2"/>
  <cols>
    <col min="1" max="1" width="45.5" style="30" customWidth="1"/>
    <col min="2" max="4" width="14" style="8" customWidth="1"/>
    <col min="5" max="205" width="14" style="30" customWidth="1"/>
    <col min="206" max="16384" width="10.6640625" style="30"/>
  </cols>
  <sheetData>
    <row r="1" spans="1:4" ht="15" customHeight="1" x14ac:dyDescent="0.2">
      <c r="A1" s="81" t="str">
        <f>HYPERLINK("#'Index'!A1","Back to index")</f>
        <v>Back to index</v>
      </c>
    </row>
    <row r="2" spans="1:4" ht="45" customHeight="1" x14ac:dyDescent="0.25">
      <c r="A2" s="7" t="s">
        <v>870</v>
      </c>
    </row>
    <row r="3" spans="1:4" ht="21" customHeight="1" x14ac:dyDescent="0.2">
      <c r="A3" s="10" t="s">
        <v>280</v>
      </c>
      <c r="B3" s="11"/>
      <c r="C3" s="12"/>
      <c r="D3" s="12"/>
    </row>
    <row r="4" spans="1:4" ht="16" x14ac:dyDescent="0.2">
      <c r="A4" s="45"/>
    </row>
    <row r="5" spans="1:4" s="9" customFormat="1" ht="18" thickBot="1" x14ac:dyDescent="0.25">
      <c r="A5" s="36"/>
      <c r="B5" s="74" t="s">
        <v>869</v>
      </c>
      <c r="C5" s="35" t="s">
        <v>587</v>
      </c>
      <c r="D5" s="35" t="s">
        <v>160</v>
      </c>
    </row>
    <row r="6" spans="1:4" s="9" customFormat="1" ht="24" customHeight="1" x14ac:dyDescent="0.2">
      <c r="A6" s="22" t="s">
        <v>682</v>
      </c>
      <c r="B6" s="75" t="s">
        <v>32</v>
      </c>
      <c r="C6" s="23" t="s">
        <v>1540</v>
      </c>
      <c r="D6" s="23" t="s">
        <v>1539</v>
      </c>
    </row>
    <row r="7" spans="1:4" s="9" customFormat="1" ht="24" customHeight="1" x14ac:dyDescent="0.2">
      <c r="A7" s="22" t="s">
        <v>644</v>
      </c>
      <c r="B7" s="78" t="s">
        <v>1437</v>
      </c>
      <c r="C7" s="23" t="s">
        <v>1538</v>
      </c>
      <c r="D7" s="23" t="s">
        <v>1537</v>
      </c>
    </row>
    <row r="8" spans="1:4" s="9" customFormat="1" ht="24" customHeight="1" x14ac:dyDescent="0.2">
      <c r="A8" s="22" t="s">
        <v>281</v>
      </c>
      <c r="B8" s="78" t="s">
        <v>0</v>
      </c>
      <c r="C8" s="23" t="s">
        <v>0</v>
      </c>
      <c r="D8" s="23" t="s">
        <v>0</v>
      </c>
    </row>
    <row r="9" spans="1:4" s="9" customFormat="1" ht="39" customHeight="1" thickBot="1" x14ac:dyDescent="0.25">
      <c r="A9" s="22" t="s">
        <v>1536</v>
      </c>
      <c r="B9" s="78" t="s">
        <v>0</v>
      </c>
      <c r="C9" s="23" t="s">
        <v>0</v>
      </c>
      <c r="D9" s="23" t="s">
        <v>0</v>
      </c>
    </row>
    <row r="10" spans="1:4" ht="164" customHeight="1" x14ac:dyDescent="0.2">
      <c r="A10" s="259" t="s">
        <v>1535</v>
      </c>
      <c r="B10" s="259"/>
      <c r="C10" s="259"/>
      <c r="D10" s="259"/>
    </row>
  </sheetData>
  <mergeCells count="1">
    <mergeCell ref="A10:D10"/>
  </mergeCells>
  <pageMargins left="0.75" right="0.75" top="1" bottom="1" header="0.5" footer="0.5"/>
  <pageSetup paperSize="9" orientation="portrait" horizontalDpi="4294967292" verticalDpi="429496729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F767B-163B-5D48-B4C5-502B2756E494}">
  <dimension ref="A1:D9"/>
  <sheetViews>
    <sheetView showGridLines="0" zoomScaleNormal="100" workbookViewId="0"/>
  </sheetViews>
  <sheetFormatPr baseColWidth="10" defaultColWidth="10.6640625" defaultRowHeight="15" customHeight="1" x14ac:dyDescent="0.2"/>
  <cols>
    <col min="1" max="1" width="45.5" style="30" customWidth="1"/>
    <col min="2" max="4" width="14" style="8" customWidth="1"/>
    <col min="5" max="16384" width="10.6640625" style="30"/>
  </cols>
  <sheetData>
    <row r="1" spans="1:4" ht="15" customHeight="1" x14ac:dyDescent="0.2">
      <c r="A1" s="81" t="str">
        <f>HYPERLINK("#'Index'!A1","Back to index")</f>
        <v>Back to index</v>
      </c>
    </row>
    <row r="2" spans="1:4" ht="45" customHeight="1" x14ac:dyDescent="0.25">
      <c r="A2" s="7" t="s">
        <v>870</v>
      </c>
    </row>
    <row r="3" spans="1:4" ht="21" customHeight="1" x14ac:dyDescent="0.2">
      <c r="A3" s="10" t="s">
        <v>648</v>
      </c>
      <c r="B3" s="11"/>
      <c r="C3" s="12"/>
      <c r="D3" s="12"/>
    </row>
    <row r="4" spans="1:4" ht="16" x14ac:dyDescent="0.2">
      <c r="A4" s="45"/>
    </row>
    <row r="5" spans="1:4" s="9" customFormat="1" ht="20" thickBot="1" x14ac:dyDescent="0.25">
      <c r="A5" s="36" t="s">
        <v>282</v>
      </c>
      <c r="B5" s="74" t="s">
        <v>1042</v>
      </c>
      <c r="C5" s="35" t="s">
        <v>1041</v>
      </c>
      <c r="D5" s="35" t="s">
        <v>162</v>
      </c>
    </row>
    <row r="6" spans="1:4" s="9" customFormat="1" ht="24" customHeight="1" x14ac:dyDescent="0.2">
      <c r="A6" s="22" t="s">
        <v>649</v>
      </c>
      <c r="B6" s="75" t="s">
        <v>1040</v>
      </c>
      <c r="C6" s="23" t="s">
        <v>650</v>
      </c>
      <c r="D6" s="23" t="s">
        <v>283</v>
      </c>
    </row>
    <row r="7" spans="1:4" s="9" customFormat="1" ht="24" customHeight="1" x14ac:dyDescent="0.2">
      <c r="A7" s="22" t="s">
        <v>651</v>
      </c>
      <c r="B7" s="78" t="s">
        <v>1039</v>
      </c>
      <c r="C7" s="23" t="s">
        <v>652</v>
      </c>
      <c r="D7" s="23" t="s">
        <v>284</v>
      </c>
    </row>
    <row r="8" spans="1:4" s="9" customFormat="1" ht="37" customHeight="1" thickBot="1" x14ac:dyDescent="0.25">
      <c r="A8" s="79" t="s">
        <v>653</v>
      </c>
      <c r="B8" s="84" t="s">
        <v>1038</v>
      </c>
      <c r="C8" s="71" t="s">
        <v>654</v>
      </c>
      <c r="D8" s="71" t="s">
        <v>285</v>
      </c>
    </row>
    <row r="9" spans="1:4" ht="89" customHeight="1" x14ac:dyDescent="0.2">
      <c r="A9" s="259" t="s">
        <v>1037</v>
      </c>
      <c r="B9" s="259"/>
      <c r="C9" s="259"/>
      <c r="D9" s="259"/>
    </row>
  </sheetData>
  <mergeCells count="1">
    <mergeCell ref="A9:D9"/>
  </mergeCells>
  <pageMargins left="0.75" right="0.75" top="1" bottom="1" header="0.5" footer="0.5"/>
  <pageSetup paperSize="9" orientation="portrait" horizontalDpi="4294967292" verticalDpi="429496729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58DCB6-CF00-4B4B-ABBE-6FC36839C355}">
  <dimension ref="A1:D10"/>
  <sheetViews>
    <sheetView showGridLines="0" zoomScaleNormal="100" workbookViewId="0"/>
  </sheetViews>
  <sheetFormatPr baseColWidth="10" defaultColWidth="10.6640625" defaultRowHeight="15" customHeight="1" x14ac:dyDescent="0.2"/>
  <cols>
    <col min="1" max="1" width="45.5" style="30" customWidth="1"/>
    <col min="2" max="3" width="14" style="8" customWidth="1"/>
    <col min="4" max="4" width="14" style="30" customWidth="1"/>
    <col min="5" max="16384" width="10.6640625" style="30"/>
  </cols>
  <sheetData>
    <row r="1" spans="1:4" ht="15" customHeight="1" x14ac:dyDescent="0.2">
      <c r="A1" s="81" t="str">
        <f>HYPERLINK("#'Index'!A1","Back to index")</f>
        <v>Back to index</v>
      </c>
    </row>
    <row r="2" spans="1:4" ht="45" customHeight="1" x14ac:dyDescent="0.25">
      <c r="A2" s="7" t="s">
        <v>870</v>
      </c>
    </row>
    <row r="3" spans="1:4" ht="21" customHeight="1" x14ac:dyDescent="0.3">
      <c r="A3" s="10" t="s">
        <v>568</v>
      </c>
      <c r="B3" s="11"/>
      <c r="C3" s="12"/>
    </row>
    <row r="4" spans="1:4" ht="16" x14ac:dyDescent="0.2">
      <c r="A4" s="13"/>
      <c r="B4" s="11"/>
      <c r="C4" s="14"/>
    </row>
    <row r="5" spans="1:4" s="9" customFormat="1" ht="21" thickBot="1" x14ac:dyDescent="0.3">
      <c r="A5" s="36" t="s">
        <v>655</v>
      </c>
      <c r="B5" s="74" t="s">
        <v>1503</v>
      </c>
      <c r="C5" s="35" t="s">
        <v>1502</v>
      </c>
      <c r="D5" s="35" t="s">
        <v>162</v>
      </c>
    </row>
    <row r="6" spans="1:4" s="9" customFormat="1" ht="54" customHeight="1" x14ac:dyDescent="0.2">
      <c r="A6" s="101" t="s">
        <v>656</v>
      </c>
      <c r="B6" s="78" t="s">
        <v>1501</v>
      </c>
      <c r="C6" s="23" t="s">
        <v>657</v>
      </c>
      <c r="D6" s="23" t="s">
        <v>163</v>
      </c>
    </row>
    <row r="7" spans="1:4" s="9" customFormat="1" ht="52" customHeight="1" x14ac:dyDescent="0.2">
      <c r="A7" s="22" t="s">
        <v>1500</v>
      </c>
      <c r="B7" s="78" t="s">
        <v>1499</v>
      </c>
      <c r="C7" s="23" t="s">
        <v>658</v>
      </c>
      <c r="D7" s="23" t="s">
        <v>164</v>
      </c>
    </row>
    <row r="8" spans="1:4" s="9" customFormat="1" ht="25" customHeight="1" x14ac:dyDescent="0.2">
      <c r="A8" s="79" t="s">
        <v>286</v>
      </c>
      <c r="B8" s="84" t="s">
        <v>1498</v>
      </c>
      <c r="C8" s="71" t="s">
        <v>659</v>
      </c>
      <c r="D8" s="71" t="s">
        <v>287</v>
      </c>
    </row>
    <row r="9" spans="1:4" ht="38" customHeight="1" thickBot="1" x14ac:dyDescent="0.25">
      <c r="A9" s="79" t="s">
        <v>1497</v>
      </c>
      <c r="B9" s="84" t="s">
        <v>1496</v>
      </c>
      <c r="C9" s="71" t="s">
        <v>1495</v>
      </c>
      <c r="D9" s="71" t="s">
        <v>1494</v>
      </c>
    </row>
    <row r="10" spans="1:4" ht="248" customHeight="1" x14ac:dyDescent="0.2">
      <c r="A10" s="259" t="s">
        <v>1493</v>
      </c>
      <c r="B10" s="259"/>
      <c r="C10" s="259"/>
      <c r="D10" s="259"/>
    </row>
  </sheetData>
  <mergeCells count="1">
    <mergeCell ref="A10:D10"/>
  </mergeCells>
  <pageMargins left="0.75" right="0.75" top="1" bottom="1" header="0.5" footer="0.5"/>
  <pageSetup paperSize="9" orientation="portrait" horizontalDpi="4294967292" verticalDpi="429496729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CB863-EA9F-B44E-9623-BCEB37916457}">
  <dimension ref="A1:C8"/>
  <sheetViews>
    <sheetView showGridLines="0" zoomScaleNormal="100" workbookViewId="0"/>
  </sheetViews>
  <sheetFormatPr baseColWidth="10" defaultColWidth="10.6640625" defaultRowHeight="15" customHeight="1" x14ac:dyDescent="0.2"/>
  <cols>
    <col min="1" max="1" width="45.5" style="30" customWidth="1"/>
    <col min="2" max="3" width="10.1640625" style="8" customWidth="1"/>
    <col min="4" max="16384" width="10.6640625" style="30"/>
  </cols>
  <sheetData>
    <row r="1" spans="1:3" ht="15" customHeight="1" x14ac:dyDescent="0.2">
      <c r="A1" s="81" t="str">
        <f>HYPERLINK("#'Index'!A1","Back to index")</f>
        <v>Back to index</v>
      </c>
    </row>
    <row r="2" spans="1:3" ht="45" customHeight="1" x14ac:dyDescent="0.25">
      <c r="A2" s="7" t="s">
        <v>870</v>
      </c>
    </row>
    <row r="3" spans="1:3" ht="21" customHeight="1" x14ac:dyDescent="0.2">
      <c r="A3" s="10" t="s">
        <v>1738</v>
      </c>
      <c r="B3" s="11"/>
      <c r="C3" s="12"/>
    </row>
    <row r="4" spans="1:3" ht="16" x14ac:dyDescent="0.2">
      <c r="A4" s="13"/>
      <c r="B4" s="11"/>
      <c r="C4" s="14"/>
    </row>
    <row r="5" spans="1:3" s="9" customFormat="1" ht="18" thickBot="1" x14ac:dyDescent="0.25">
      <c r="A5" s="36" t="s">
        <v>1737</v>
      </c>
      <c r="B5" s="74" t="s">
        <v>1042</v>
      </c>
      <c r="C5" s="35" t="s">
        <v>136</v>
      </c>
    </row>
    <row r="6" spans="1:3" s="9" customFormat="1" ht="21" customHeight="1" x14ac:dyDescent="0.2">
      <c r="A6" s="9" t="s">
        <v>660</v>
      </c>
      <c r="B6" s="75" t="s">
        <v>699</v>
      </c>
      <c r="C6" s="25" t="s">
        <v>1736</v>
      </c>
    </row>
    <row r="7" spans="1:3" s="9" customFormat="1" ht="21" customHeight="1" thickBot="1" x14ac:dyDescent="0.25">
      <c r="A7" s="22" t="s">
        <v>1735</v>
      </c>
      <c r="B7" s="78" t="s">
        <v>1734</v>
      </c>
      <c r="C7" s="23" t="s">
        <v>1733</v>
      </c>
    </row>
    <row r="8" spans="1:3" ht="43" customHeight="1" x14ac:dyDescent="0.2">
      <c r="A8" s="259" t="s">
        <v>1732</v>
      </c>
      <c r="B8" s="259"/>
      <c r="C8" s="259"/>
    </row>
  </sheetData>
  <mergeCells count="1">
    <mergeCell ref="A8:C8"/>
  </mergeCells>
  <pageMargins left="0.75" right="0.75" top="1" bottom="1" header="0.5" footer="0.5"/>
  <pageSetup paperSize="9" orientation="portrait" horizontalDpi="4294967292" verticalDpi="429496729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2B1866-56AD-1F4E-902E-238D5B125026}">
  <dimension ref="A1:D8"/>
  <sheetViews>
    <sheetView showGridLines="0" zoomScaleNormal="100" workbookViewId="0"/>
  </sheetViews>
  <sheetFormatPr baseColWidth="10" defaultColWidth="10.6640625" defaultRowHeight="15" customHeight="1" x14ac:dyDescent="0.2"/>
  <cols>
    <col min="1" max="1" width="45.5" style="30" customWidth="1"/>
    <col min="2" max="4" width="10.1640625" style="8" customWidth="1"/>
    <col min="5" max="16384" width="10.6640625" style="30"/>
  </cols>
  <sheetData>
    <row r="1" spans="1:4" ht="15" customHeight="1" x14ac:dyDescent="0.2">
      <c r="A1" s="81" t="str">
        <f>HYPERLINK("#'Index'!A1","Back to index")</f>
        <v>Back to index</v>
      </c>
    </row>
    <row r="2" spans="1:4" ht="45" customHeight="1" x14ac:dyDescent="0.25">
      <c r="A2" s="7" t="s">
        <v>870</v>
      </c>
    </row>
    <row r="3" spans="1:4" ht="21" customHeight="1" x14ac:dyDescent="0.2">
      <c r="A3" s="10" t="s">
        <v>1794</v>
      </c>
      <c r="B3" s="11"/>
      <c r="C3" s="12"/>
    </row>
    <row r="4" spans="1:4" ht="16" x14ac:dyDescent="0.2">
      <c r="A4" s="13"/>
      <c r="B4" s="11"/>
      <c r="C4" s="14"/>
      <c r="D4" s="100"/>
    </row>
    <row r="5" spans="1:4" s="9" customFormat="1" ht="20" thickBot="1" x14ac:dyDescent="0.25">
      <c r="A5" s="36" t="s">
        <v>288</v>
      </c>
      <c r="B5" s="74" t="s">
        <v>1042</v>
      </c>
      <c r="C5" s="35" t="s">
        <v>1041</v>
      </c>
      <c r="D5" s="35" t="s">
        <v>136</v>
      </c>
    </row>
    <row r="6" spans="1:4" s="9" customFormat="1" ht="21" customHeight="1" x14ac:dyDescent="0.2">
      <c r="A6" s="9" t="s">
        <v>660</v>
      </c>
      <c r="B6" s="75" t="s">
        <v>1793</v>
      </c>
      <c r="C6" s="25" t="s">
        <v>113</v>
      </c>
      <c r="D6" s="25" t="s">
        <v>52</v>
      </c>
    </row>
    <row r="7" spans="1:4" s="9" customFormat="1" ht="21" customHeight="1" thickBot="1" x14ac:dyDescent="0.25">
      <c r="A7" s="22" t="s">
        <v>661</v>
      </c>
      <c r="B7" s="78" t="s">
        <v>1792</v>
      </c>
      <c r="C7" s="23" t="s">
        <v>662</v>
      </c>
      <c r="D7" s="23" t="s">
        <v>289</v>
      </c>
    </row>
    <row r="8" spans="1:4" ht="112" customHeight="1" x14ac:dyDescent="0.2">
      <c r="A8" s="259" t="s">
        <v>1791</v>
      </c>
      <c r="B8" s="259"/>
      <c r="C8" s="259"/>
      <c r="D8" s="259"/>
    </row>
  </sheetData>
  <mergeCells count="1">
    <mergeCell ref="A8:D8"/>
  </mergeCells>
  <pageMargins left="0.75" right="0.75" top="1" bottom="1" header="0.5" footer="0.5"/>
  <pageSetup paperSize="9" orientation="portrait" horizontalDpi="4294967292" verticalDpi="429496729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D4BB0-9023-5945-860C-36B1AB8A594D}">
  <dimension ref="A1:B8"/>
  <sheetViews>
    <sheetView showGridLines="0" zoomScaleNormal="100" workbookViewId="0"/>
  </sheetViews>
  <sheetFormatPr baseColWidth="10" defaultColWidth="10.6640625" defaultRowHeight="15" customHeight="1" x14ac:dyDescent="0.2"/>
  <cols>
    <col min="1" max="1" width="45.5" style="30" customWidth="1"/>
    <col min="2" max="2" width="35" style="8" customWidth="1"/>
    <col min="3" max="16384" width="10.6640625" style="30"/>
  </cols>
  <sheetData>
    <row r="1" spans="1:2" ht="15" customHeight="1" x14ac:dyDescent="0.2">
      <c r="A1" s="81" t="str">
        <f>HYPERLINK("#'Index'!A1","Back to index")</f>
        <v>Back to index</v>
      </c>
    </row>
    <row r="2" spans="1:2" ht="45" customHeight="1" x14ac:dyDescent="0.25">
      <c r="A2" s="7" t="s">
        <v>870</v>
      </c>
    </row>
    <row r="3" spans="1:2" ht="21" customHeight="1" x14ac:dyDescent="0.2">
      <c r="A3" s="10" t="s">
        <v>1006</v>
      </c>
      <c r="B3" s="11"/>
    </row>
    <row r="4" spans="1:2" ht="16" x14ac:dyDescent="0.2">
      <c r="A4" s="45"/>
    </row>
    <row r="5" spans="1:2" s="9" customFormat="1" ht="18" thickBot="1" x14ac:dyDescent="0.25">
      <c r="A5" s="36" t="s">
        <v>249</v>
      </c>
      <c r="B5" s="74" t="s">
        <v>1005</v>
      </c>
    </row>
    <row r="6" spans="1:2" s="9" customFormat="1" ht="22" customHeight="1" x14ac:dyDescent="0.2">
      <c r="A6" s="99" t="s">
        <v>1004</v>
      </c>
      <c r="B6" s="78" t="s">
        <v>1003</v>
      </c>
    </row>
    <row r="7" spans="1:2" s="9" customFormat="1" ht="22" customHeight="1" thickBot="1" x14ac:dyDescent="0.25">
      <c r="A7" s="97" t="s">
        <v>1002</v>
      </c>
      <c r="B7" s="95" t="s">
        <v>153</v>
      </c>
    </row>
    <row r="8" spans="1:2" ht="24" customHeight="1" x14ac:dyDescent="0.2">
      <c r="A8" s="286"/>
      <c r="B8" s="286"/>
    </row>
  </sheetData>
  <mergeCells count="1">
    <mergeCell ref="A8:B8"/>
  </mergeCells>
  <pageMargins left="0.75" right="0.75" top="1" bottom="1" header="0.5" footer="0.5"/>
  <pageSetup paperSize="9" orientation="portrait" horizontalDpi="4294967292" verticalDpi="429496729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11F763-B169-6A4F-9134-22C75F10FDB6}">
  <dimension ref="A1:I22"/>
  <sheetViews>
    <sheetView showGridLines="0" zoomScaleNormal="100" workbookViewId="0"/>
  </sheetViews>
  <sheetFormatPr baseColWidth="10" defaultColWidth="10.6640625" defaultRowHeight="15" customHeight="1" x14ac:dyDescent="0.2"/>
  <cols>
    <col min="1" max="1" width="36" style="30" customWidth="1"/>
    <col min="2" max="2" width="11.6640625" style="30" customWidth="1"/>
    <col min="3" max="3" width="10.33203125" style="8" customWidth="1"/>
    <col min="4" max="4" width="11.83203125" style="8" customWidth="1"/>
    <col min="5" max="5" width="11.33203125" style="30" customWidth="1"/>
    <col min="6" max="6" width="10.33203125" style="30" customWidth="1"/>
    <col min="7" max="7" width="12.1640625" style="30" customWidth="1"/>
    <col min="8" max="8" width="6.1640625" style="30" customWidth="1"/>
    <col min="9" max="9" width="11.33203125" style="30" customWidth="1"/>
    <col min="10" max="16384" width="10.6640625" style="30"/>
  </cols>
  <sheetData>
    <row r="1" spans="1:9" ht="15" customHeight="1" x14ac:dyDescent="0.2">
      <c r="A1" s="81" t="str">
        <f>HYPERLINK("#'Index'!A1","Back to index")</f>
        <v>Back to index</v>
      </c>
      <c r="B1" s="4"/>
      <c r="C1" s="5"/>
    </row>
    <row r="2" spans="1:9" ht="45" customHeight="1" x14ac:dyDescent="0.25">
      <c r="A2" s="7" t="s">
        <v>870</v>
      </c>
      <c r="B2" s="7"/>
      <c r="C2" s="86"/>
    </row>
    <row r="3" spans="1:9" ht="21" customHeight="1" x14ac:dyDescent="0.2">
      <c r="A3" s="10" t="s">
        <v>1001</v>
      </c>
      <c r="B3" s="10"/>
      <c r="C3" s="87"/>
      <c r="D3" s="11"/>
    </row>
    <row r="4" spans="1:9" ht="16" x14ac:dyDescent="0.2">
      <c r="A4" s="45"/>
      <c r="B4" s="45"/>
      <c r="C4" s="88"/>
    </row>
    <row r="5" spans="1:9" s="9" customFormat="1" ht="52" thickBot="1" x14ac:dyDescent="0.25">
      <c r="A5" s="37" t="s">
        <v>1000</v>
      </c>
      <c r="B5" s="35" t="s">
        <v>999</v>
      </c>
      <c r="C5" s="35" t="s">
        <v>53</v>
      </c>
      <c r="D5" s="35" t="s">
        <v>137</v>
      </c>
      <c r="E5" s="35" t="s">
        <v>138</v>
      </c>
      <c r="F5" s="35" t="s">
        <v>139</v>
      </c>
      <c r="G5" s="35" t="s">
        <v>140</v>
      </c>
      <c r="H5" s="35" t="s">
        <v>141</v>
      </c>
      <c r="I5" s="35" t="s">
        <v>663</v>
      </c>
    </row>
    <row r="6" spans="1:9" s="9" customFormat="1" ht="27" customHeight="1" x14ac:dyDescent="0.2">
      <c r="A6" s="102" t="s">
        <v>563</v>
      </c>
      <c r="B6" s="102"/>
      <c r="C6" s="25"/>
      <c r="D6" s="25"/>
      <c r="E6" s="25"/>
      <c r="F6" s="25"/>
      <c r="G6" s="25"/>
      <c r="H6" s="25"/>
      <c r="I6" s="25"/>
    </row>
    <row r="7" spans="1:9" s="9" customFormat="1" ht="27" customHeight="1" x14ac:dyDescent="0.2">
      <c r="A7" s="22" t="s">
        <v>562</v>
      </c>
      <c r="B7" s="208" t="s">
        <v>51</v>
      </c>
      <c r="C7" s="208" t="s">
        <v>51</v>
      </c>
      <c r="D7" s="208" t="s">
        <v>51</v>
      </c>
      <c r="E7" s="208" t="s">
        <v>51</v>
      </c>
      <c r="F7" s="208" t="s">
        <v>51</v>
      </c>
      <c r="G7" s="208"/>
      <c r="H7" s="208"/>
      <c r="I7" s="208" t="s">
        <v>51</v>
      </c>
    </row>
    <row r="8" spans="1:9" s="9" customFormat="1" ht="27" customHeight="1" x14ac:dyDescent="0.2">
      <c r="A8" s="22" t="s">
        <v>664</v>
      </c>
      <c r="B8" s="208" t="s">
        <v>51</v>
      </c>
      <c r="C8" s="208" t="s">
        <v>51</v>
      </c>
      <c r="D8" s="208" t="s">
        <v>51</v>
      </c>
      <c r="E8" s="208" t="s">
        <v>51</v>
      </c>
      <c r="F8" s="208" t="s">
        <v>51</v>
      </c>
      <c r="G8" s="208"/>
      <c r="H8" s="208" t="s">
        <v>51</v>
      </c>
      <c r="I8" s="208" t="s">
        <v>51</v>
      </c>
    </row>
    <row r="9" spans="1:9" s="9" customFormat="1" ht="27" customHeight="1" x14ac:dyDescent="0.2">
      <c r="A9" s="22" t="s">
        <v>55</v>
      </c>
      <c r="B9" s="208"/>
      <c r="C9" s="208"/>
      <c r="D9" s="208" t="s">
        <v>51</v>
      </c>
      <c r="E9" s="208" t="s">
        <v>51</v>
      </c>
      <c r="F9" s="208" t="s">
        <v>51</v>
      </c>
      <c r="G9" s="208"/>
      <c r="H9" s="208"/>
      <c r="I9" s="208" t="s">
        <v>51</v>
      </c>
    </row>
    <row r="10" spans="1:9" s="9" customFormat="1" ht="27" customHeight="1" x14ac:dyDescent="0.2">
      <c r="A10" s="22" t="s">
        <v>54</v>
      </c>
      <c r="B10" s="208" t="s">
        <v>51</v>
      </c>
      <c r="C10" s="208"/>
      <c r="D10" s="208" t="s">
        <v>51</v>
      </c>
      <c r="E10" s="208" t="s">
        <v>51</v>
      </c>
      <c r="F10" s="208" t="s">
        <v>51</v>
      </c>
      <c r="G10" s="208"/>
      <c r="H10" s="208"/>
      <c r="I10" s="208" t="s">
        <v>51</v>
      </c>
    </row>
    <row r="11" spans="1:9" s="9" customFormat="1" ht="27" customHeight="1" x14ac:dyDescent="0.2">
      <c r="A11" s="22" t="s">
        <v>58</v>
      </c>
      <c r="B11" s="208"/>
      <c r="C11" s="208" t="s">
        <v>51</v>
      </c>
      <c r="D11" s="208" t="s">
        <v>51</v>
      </c>
      <c r="E11" s="208" t="s">
        <v>51</v>
      </c>
      <c r="F11" s="208" t="s">
        <v>51</v>
      </c>
      <c r="G11" s="208"/>
      <c r="H11" s="208"/>
      <c r="I11" s="208" t="s">
        <v>51</v>
      </c>
    </row>
    <row r="12" spans="1:9" s="9" customFormat="1" ht="27" customHeight="1" x14ac:dyDescent="0.2">
      <c r="A12" s="22" t="s">
        <v>998</v>
      </c>
      <c r="B12" s="208"/>
      <c r="C12" s="208"/>
      <c r="D12" s="208" t="s">
        <v>51</v>
      </c>
      <c r="E12" s="208" t="s">
        <v>51</v>
      </c>
      <c r="F12" s="208" t="s">
        <v>51</v>
      </c>
      <c r="G12" s="208"/>
      <c r="H12" s="208"/>
      <c r="I12" s="208" t="s">
        <v>51</v>
      </c>
    </row>
    <row r="13" spans="1:9" s="9" customFormat="1" ht="27" customHeight="1" x14ac:dyDescent="0.2">
      <c r="A13" s="22" t="s">
        <v>997</v>
      </c>
      <c r="B13" s="208"/>
      <c r="C13" s="208"/>
      <c r="D13" s="208" t="s">
        <v>51</v>
      </c>
      <c r="E13" s="208" t="s">
        <v>51</v>
      </c>
      <c r="F13" s="208" t="s">
        <v>51</v>
      </c>
      <c r="G13" s="208"/>
      <c r="H13" s="208"/>
      <c r="I13" s="208" t="s">
        <v>51</v>
      </c>
    </row>
    <row r="14" spans="1:9" s="9" customFormat="1" ht="27" customHeight="1" x14ac:dyDescent="0.2">
      <c r="A14" s="22" t="s">
        <v>996</v>
      </c>
      <c r="B14" s="208"/>
      <c r="C14" s="208"/>
      <c r="D14" s="208" t="s">
        <v>51</v>
      </c>
      <c r="E14" s="208"/>
      <c r="F14" s="208" t="s">
        <v>51</v>
      </c>
      <c r="G14" s="208" t="s">
        <v>51</v>
      </c>
      <c r="H14" s="208"/>
      <c r="I14" s="208" t="s">
        <v>51</v>
      </c>
    </row>
    <row r="15" spans="1:9" s="9" customFormat="1" ht="27" customHeight="1" x14ac:dyDescent="0.2">
      <c r="A15" s="22" t="s">
        <v>60</v>
      </c>
      <c r="B15" s="208"/>
      <c r="C15" s="208"/>
      <c r="D15" s="208" t="s">
        <v>51</v>
      </c>
      <c r="E15" s="208" t="s">
        <v>51</v>
      </c>
      <c r="F15" s="208" t="s">
        <v>51</v>
      </c>
      <c r="G15" s="208"/>
      <c r="H15" s="208"/>
      <c r="I15" s="208" t="s">
        <v>51</v>
      </c>
    </row>
    <row r="16" spans="1:9" s="9" customFormat="1" ht="27" customHeight="1" x14ac:dyDescent="0.2">
      <c r="A16" s="22" t="s">
        <v>56</v>
      </c>
      <c r="B16" s="208"/>
      <c r="C16" s="208"/>
      <c r="D16" s="208" t="s">
        <v>51</v>
      </c>
      <c r="E16" s="208" t="s">
        <v>51</v>
      </c>
      <c r="F16" s="208" t="s">
        <v>51</v>
      </c>
      <c r="G16" s="208"/>
      <c r="H16" s="208" t="s">
        <v>51</v>
      </c>
      <c r="I16" s="208" t="s">
        <v>51</v>
      </c>
    </row>
    <row r="17" spans="1:9" s="9" customFormat="1" ht="27" customHeight="1" x14ac:dyDescent="0.2">
      <c r="A17" s="22" t="s">
        <v>62</v>
      </c>
      <c r="B17" s="208"/>
      <c r="C17" s="208"/>
      <c r="D17" s="208" t="s">
        <v>51</v>
      </c>
      <c r="E17" s="208" t="s">
        <v>51</v>
      </c>
      <c r="F17" s="208" t="s">
        <v>995</v>
      </c>
      <c r="G17" s="208"/>
      <c r="H17" s="208"/>
      <c r="I17" s="208" t="s">
        <v>51</v>
      </c>
    </row>
    <row r="18" spans="1:9" s="9" customFormat="1" ht="27" customHeight="1" x14ac:dyDescent="0.2">
      <c r="A18" s="22" t="s">
        <v>57</v>
      </c>
      <c r="B18" s="208"/>
      <c r="C18" s="208"/>
      <c r="D18" s="208" t="s">
        <v>51</v>
      </c>
      <c r="E18" s="208" t="s">
        <v>51</v>
      </c>
      <c r="F18" s="208" t="s">
        <v>51</v>
      </c>
      <c r="G18" s="208"/>
      <c r="H18" s="208"/>
      <c r="I18" s="208" t="s">
        <v>51</v>
      </c>
    </row>
    <row r="19" spans="1:9" s="9" customFormat="1" ht="27" customHeight="1" x14ac:dyDescent="0.2">
      <c r="A19" s="22" t="s">
        <v>61</v>
      </c>
      <c r="B19" s="208"/>
      <c r="C19" s="208"/>
      <c r="D19" s="208" t="s">
        <v>51</v>
      </c>
      <c r="E19" s="208"/>
      <c r="F19" s="208" t="s">
        <v>51</v>
      </c>
      <c r="G19" s="208"/>
      <c r="H19" s="208"/>
      <c r="I19" s="208" t="s">
        <v>51</v>
      </c>
    </row>
    <row r="20" spans="1:9" s="9" customFormat="1" ht="27" customHeight="1" x14ac:dyDescent="0.2">
      <c r="A20" s="22" t="s">
        <v>59</v>
      </c>
      <c r="B20" s="208"/>
      <c r="C20" s="208"/>
      <c r="D20" s="208" t="s">
        <v>51</v>
      </c>
      <c r="E20" s="208" t="s">
        <v>51</v>
      </c>
      <c r="F20" s="208" t="s">
        <v>51</v>
      </c>
      <c r="G20" s="208" t="s">
        <v>51</v>
      </c>
      <c r="H20" s="208"/>
      <c r="I20" s="208" t="s">
        <v>51</v>
      </c>
    </row>
    <row r="21" spans="1:9" ht="40" customHeight="1" thickBot="1" x14ac:dyDescent="0.25">
      <c r="A21" s="90" t="s">
        <v>994</v>
      </c>
      <c r="B21" s="207"/>
      <c r="C21" s="206" t="s">
        <v>51</v>
      </c>
      <c r="D21" s="206" t="s">
        <v>51</v>
      </c>
      <c r="E21" s="206" t="s">
        <v>51</v>
      </c>
      <c r="F21" s="206" t="s">
        <v>51</v>
      </c>
      <c r="G21" s="206"/>
      <c r="H21" s="206"/>
      <c r="I21" s="206" t="s">
        <v>51</v>
      </c>
    </row>
    <row r="22" spans="1:9" ht="235" customHeight="1" x14ac:dyDescent="0.2">
      <c r="A22" s="286" t="s">
        <v>993</v>
      </c>
      <c r="B22" s="286"/>
      <c r="C22" s="300"/>
      <c r="D22" s="300"/>
      <c r="E22" s="300"/>
      <c r="F22" s="300"/>
      <c r="G22" s="300"/>
      <c r="H22" s="300"/>
      <c r="I22" s="300"/>
    </row>
  </sheetData>
  <mergeCells count="1">
    <mergeCell ref="A22:I22"/>
  </mergeCells>
  <pageMargins left="0.75" right="0.75" top="1" bottom="1" header="0.5" footer="0.5"/>
  <pageSetup paperSize="9" orientation="portrait" horizontalDpi="4294967292" verticalDpi="429496729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A8967-9B88-F14A-BFF4-249BB975C608}">
  <dimension ref="A1:G17"/>
  <sheetViews>
    <sheetView showGridLines="0" zoomScaleNormal="100" workbookViewId="0"/>
  </sheetViews>
  <sheetFormatPr baseColWidth="10" defaultColWidth="10.6640625" defaultRowHeight="15" customHeight="1" x14ac:dyDescent="0.2"/>
  <cols>
    <col min="1" max="1" width="45.5" style="30" customWidth="1"/>
    <col min="2" max="5" width="14" style="8" customWidth="1"/>
    <col min="6" max="7" width="14" style="30" customWidth="1"/>
    <col min="8" max="16384" width="10.6640625" style="30"/>
  </cols>
  <sheetData>
    <row r="1" spans="1:7" ht="15" customHeight="1" x14ac:dyDescent="0.2">
      <c r="A1" s="81" t="str">
        <f>HYPERLINK("#'Index'!A1","Back to index")</f>
        <v>Back to index</v>
      </c>
    </row>
    <row r="2" spans="1:7" ht="45" customHeight="1" x14ac:dyDescent="0.25">
      <c r="A2" s="7" t="s">
        <v>870</v>
      </c>
    </row>
    <row r="3" spans="1:7" ht="21" customHeight="1" x14ac:dyDescent="0.2">
      <c r="A3" s="10" t="s">
        <v>290</v>
      </c>
      <c r="B3" s="11"/>
      <c r="C3" s="11"/>
      <c r="D3" s="11"/>
      <c r="E3" s="12"/>
    </row>
    <row r="4" spans="1:7" ht="16" x14ac:dyDescent="0.2">
      <c r="A4" s="13"/>
      <c r="B4" s="12"/>
      <c r="E4" s="100"/>
    </row>
    <row r="5" spans="1:7" ht="19" customHeight="1" thickBot="1" x14ac:dyDescent="0.25">
      <c r="A5" s="36"/>
      <c r="B5" s="35"/>
      <c r="C5" s="74" t="s">
        <v>1482</v>
      </c>
      <c r="D5" s="35" t="s">
        <v>1481</v>
      </c>
      <c r="E5" s="35" t="s">
        <v>665</v>
      </c>
      <c r="F5" s="35" t="s">
        <v>165</v>
      </c>
      <c r="G5" s="35" t="s">
        <v>166</v>
      </c>
    </row>
    <row r="6" spans="1:7" ht="19" customHeight="1" x14ac:dyDescent="0.2">
      <c r="A6" s="103"/>
      <c r="B6" s="104"/>
      <c r="C6" s="105"/>
      <c r="D6" s="104"/>
      <c r="E6" s="104"/>
      <c r="F6" s="104"/>
      <c r="G6" s="104"/>
    </row>
    <row r="7" spans="1:7" s="33" customFormat="1" ht="15" customHeight="1" x14ac:dyDescent="0.2">
      <c r="A7" s="21" t="s">
        <v>1480</v>
      </c>
      <c r="B7" s="20" t="s">
        <v>159</v>
      </c>
      <c r="C7" s="106" t="s">
        <v>1479</v>
      </c>
      <c r="D7" s="20" t="s">
        <v>666</v>
      </c>
      <c r="E7" s="20" t="s">
        <v>296</v>
      </c>
      <c r="F7" s="20" t="s">
        <v>297</v>
      </c>
      <c r="G7" s="20" t="s">
        <v>298</v>
      </c>
    </row>
    <row r="8" spans="1:7" s="29" customFormat="1" ht="19" customHeight="1" x14ac:dyDescent="0.2">
      <c r="A8" s="22" t="s">
        <v>291</v>
      </c>
      <c r="B8" s="23" t="s">
        <v>159</v>
      </c>
      <c r="C8" s="78" t="s">
        <v>1478</v>
      </c>
      <c r="D8" s="23" t="s">
        <v>667</v>
      </c>
      <c r="E8" s="23" t="s">
        <v>299</v>
      </c>
      <c r="F8" s="23" t="s">
        <v>300</v>
      </c>
      <c r="G8" s="23" t="s">
        <v>301</v>
      </c>
    </row>
    <row r="9" spans="1:7" ht="18" customHeight="1" x14ac:dyDescent="0.2">
      <c r="A9" s="22" t="s">
        <v>292</v>
      </c>
      <c r="B9" s="23" t="s">
        <v>159</v>
      </c>
      <c r="C9" s="78" t="s">
        <v>1477</v>
      </c>
      <c r="D9" s="23" t="s">
        <v>668</v>
      </c>
      <c r="E9" s="23" t="s">
        <v>302</v>
      </c>
      <c r="F9" s="23" t="s">
        <v>303</v>
      </c>
      <c r="G9" s="23" t="s">
        <v>304</v>
      </c>
    </row>
    <row r="10" spans="1:7" ht="17" customHeight="1" x14ac:dyDescent="0.2">
      <c r="A10" s="22" t="s">
        <v>1476</v>
      </c>
      <c r="B10" s="23" t="s">
        <v>322</v>
      </c>
      <c r="C10" s="78" t="s">
        <v>1363</v>
      </c>
      <c r="D10" s="23" t="s">
        <v>669</v>
      </c>
      <c r="E10" s="23" t="s">
        <v>305</v>
      </c>
      <c r="F10" s="23" t="s">
        <v>306</v>
      </c>
      <c r="G10" s="23" t="s">
        <v>307</v>
      </c>
    </row>
    <row r="11" spans="1:7" ht="31" customHeight="1" x14ac:dyDescent="0.2">
      <c r="A11" s="22" t="s">
        <v>1475</v>
      </c>
      <c r="B11" s="23" t="s">
        <v>1474</v>
      </c>
      <c r="C11" s="78" t="s">
        <v>308</v>
      </c>
      <c r="D11" s="23" t="s">
        <v>308</v>
      </c>
      <c r="E11" s="23" t="s">
        <v>308</v>
      </c>
      <c r="F11" s="23" t="s">
        <v>308</v>
      </c>
      <c r="G11" s="23" t="s">
        <v>308</v>
      </c>
    </row>
    <row r="12" spans="1:7" ht="15" customHeight="1" x14ac:dyDescent="0.2">
      <c r="A12" s="22" t="s">
        <v>293</v>
      </c>
      <c r="B12" s="23" t="s">
        <v>159</v>
      </c>
      <c r="C12" s="78" t="s">
        <v>1360</v>
      </c>
      <c r="D12" s="23" t="s">
        <v>670</v>
      </c>
      <c r="E12" s="23" t="s">
        <v>309</v>
      </c>
      <c r="F12" s="23" t="s">
        <v>310</v>
      </c>
      <c r="G12" s="23" t="s">
        <v>311</v>
      </c>
    </row>
    <row r="13" spans="1:7" ht="19" customHeight="1" x14ac:dyDescent="0.2">
      <c r="A13" s="22" t="s">
        <v>671</v>
      </c>
      <c r="B13" s="23" t="s">
        <v>7</v>
      </c>
      <c r="C13" s="78" t="s">
        <v>25</v>
      </c>
      <c r="D13" s="23" t="s">
        <v>31</v>
      </c>
      <c r="E13" s="23" t="s">
        <v>156</v>
      </c>
      <c r="F13" s="23" t="s">
        <v>148</v>
      </c>
      <c r="G13" s="23" t="s">
        <v>31</v>
      </c>
    </row>
    <row r="14" spans="1:7" ht="15" customHeight="1" x14ac:dyDescent="0.2">
      <c r="A14" s="22" t="s">
        <v>294</v>
      </c>
      <c r="B14" s="23" t="s">
        <v>7</v>
      </c>
      <c r="C14" s="78" t="s">
        <v>1473</v>
      </c>
      <c r="D14" s="23" t="s">
        <v>315</v>
      </c>
      <c r="E14" s="23" t="s">
        <v>312</v>
      </c>
      <c r="F14" s="23" t="s">
        <v>313</v>
      </c>
      <c r="G14" s="23" t="s">
        <v>314</v>
      </c>
    </row>
    <row r="15" spans="1:7" ht="15" customHeight="1" x14ac:dyDescent="0.2">
      <c r="A15" s="22" t="s">
        <v>295</v>
      </c>
      <c r="B15" s="23" t="s">
        <v>159</v>
      </c>
      <c r="C15" s="78" t="s">
        <v>1362</v>
      </c>
      <c r="D15" s="23" t="s">
        <v>1361</v>
      </c>
      <c r="E15" s="23" t="s">
        <v>316</v>
      </c>
      <c r="F15" s="23" t="s">
        <v>317</v>
      </c>
      <c r="G15" s="23" t="s">
        <v>318</v>
      </c>
    </row>
    <row r="16" spans="1:7" ht="37" customHeight="1" thickBot="1" x14ac:dyDescent="0.25">
      <c r="A16" s="97" t="s">
        <v>1472</v>
      </c>
      <c r="B16" s="97"/>
      <c r="C16" s="95" t="s">
        <v>1471</v>
      </c>
      <c r="D16" s="96" t="s">
        <v>1470</v>
      </c>
      <c r="E16" s="96" t="s">
        <v>319</v>
      </c>
      <c r="F16" s="96" t="s">
        <v>320</v>
      </c>
      <c r="G16" s="96" t="s">
        <v>321</v>
      </c>
    </row>
    <row r="17" spans="1:7" ht="59" customHeight="1" x14ac:dyDescent="0.2">
      <c r="A17" s="301" t="s">
        <v>1469</v>
      </c>
      <c r="B17" s="301"/>
      <c r="C17" s="301"/>
      <c r="D17" s="301"/>
      <c r="E17" s="301"/>
      <c r="F17" s="301"/>
      <c r="G17" s="301"/>
    </row>
  </sheetData>
  <mergeCells count="1">
    <mergeCell ref="A17:G17"/>
  </mergeCells>
  <pageMargins left="0.75" right="0.75" top="1" bottom="1" header="0.5" footer="0.5"/>
  <pageSetup paperSize="9"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04275-0037-E449-BA8F-0939B936D1FB}">
  <dimension ref="A1:R32"/>
  <sheetViews>
    <sheetView showGridLines="0" zoomScaleNormal="100" workbookViewId="0"/>
  </sheetViews>
  <sheetFormatPr baseColWidth="10" defaultColWidth="10.6640625" defaultRowHeight="15" customHeight="1" x14ac:dyDescent="0.2"/>
  <cols>
    <col min="1" max="1" width="23.83203125" style="30" customWidth="1"/>
    <col min="2" max="2" width="15.5" style="30" customWidth="1"/>
    <col min="3" max="3" width="15.6640625" style="8" customWidth="1"/>
    <col min="4" max="4" width="15" style="8" customWidth="1"/>
    <col min="5" max="5" width="14.1640625" style="8" customWidth="1"/>
    <col min="6" max="6" width="15.1640625" style="8" customWidth="1"/>
    <col min="7" max="7" width="16.1640625" style="8" customWidth="1"/>
    <col min="8" max="8" width="14.6640625" style="8" customWidth="1"/>
    <col min="9" max="18" width="14.6640625" style="30" customWidth="1"/>
    <col min="19" max="16384" width="10.6640625" style="30"/>
  </cols>
  <sheetData>
    <row r="1" spans="1:18" ht="15" customHeight="1" x14ac:dyDescent="0.2">
      <c r="A1" s="81" t="str">
        <f>HYPERLINK("#'Index'!A1","Back to index")</f>
        <v>Back to index</v>
      </c>
      <c r="B1" s="4"/>
      <c r="C1" s="5"/>
    </row>
    <row r="2" spans="1:18" ht="45" customHeight="1" x14ac:dyDescent="0.25">
      <c r="A2" s="7" t="s">
        <v>870</v>
      </c>
      <c r="B2" s="7"/>
      <c r="C2" s="86"/>
    </row>
    <row r="3" spans="1:18" ht="21" customHeight="1" x14ac:dyDescent="0.2">
      <c r="A3" s="10" t="s">
        <v>1790</v>
      </c>
      <c r="B3" s="10"/>
      <c r="C3" s="87"/>
      <c r="D3" s="11"/>
      <c r="E3" s="11"/>
      <c r="F3" s="11"/>
      <c r="G3" s="11"/>
      <c r="H3" s="11"/>
    </row>
    <row r="4" spans="1:18" ht="16" x14ac:dyDescent="0.2">
      <c r="A4" s="45"/>
      <c r="B4" s="45"/>
      <c r="C4" s="88"/>
    </row>
    <row r="5" spans="1:18" s="9" customFormat="1" ht="54" customHeight="1" thickBot="1" x14ac:dyDescent="0.25">
      <c r="A5" s="36"/>
      <c r="B5" s="37" t="s">
        <v>1789</v>
      </c>
      <c r="C5" s="258" t="s">
        <v>1788</v>
      </c>
      <c r="D5" s="258"/>
      <c r="E5" s="35"/>
      <c r="F5" s="258" t="s">
        <v>1787</v>
      </c>
      <c r="G5" s="258"/>
      <c r="H5" s="35"/>
      <c r="I5" s="213"/>
      <c r="J5" s="260" t="s">
        <v>1786</v>
      </c>
      <c r="K5" s="260"/>
      <c r="L5" s="260"/>
      <c r="M5" s="260"/>
      <c r="N5" s="260"/>
      <c r="O5" s="260"/>
      <c r="P5" s="260"/>
      <c r="Q5" s="260"/>
      <c r="R5" s="260"/>
    </row>
    <row r="6" spans="1:18" s="9" customFormat="1" ht="45" customHeight="1" x14ac:dyDescent="0.2">
      <c r="A6" s="17"/>
      <c r="B6" s="253" t="s">
        <v>1785</v>
      </c>
      <c r="C6" s="227" t="s">
        <v>1784</v>
      </c>
      <c r="D6" s="227" t="s">
        <v>1783</v>
      </c>
      <c r="E6" s="227" t="s">
        <v>1782</v>
      </c>
      <c r="F6" s="227" t="s">
        <v>1781</v>
      </c>
      <c r="G6" s="227" t="s">
        <v>1780</v>
      </c>
      <c r="H6" s="227" t="s">
        <v>1779</v>
      </c>
      <c r="I6" s="221"/>
      <c r="J6" s="221" t="s">
        <v>1778</v>
      </c>
      <c r="K6" s="221" t="s">
        <v>1777</v>
      </c>
      <c r="L6" s="221" t="s">
        <v>601</v>
      </c>
      <c r="M6" s="221" t="s">
        <v>207</v>
      </c>
      <c r="N6" s="221" t="s">
        <v>1776</v>
      </c>
      <c r="O6" s="221" t="s">
        <v>209</v>
      </c>
      <c r="P6" s="221" t="s">
        <v>1720</v>
      </c>
      <c r="Q6" s="221" t="s">
        <v>1775</v>
      </c>
      <c r="R6" s="221" t="s">
        <v>210</v>
      </c>
    </row>
    <row r="7" spans="1:18" s="9" customFormat="1" ht="33" customHeight="1" x14ac:dyDescent="0.2">
      <c r="A7" s="22" t="s">
        <v>1774</v>
      </c>
      <c r="B7" s="252" t="s">
        <v>1773</v>
      </c>
      <c r="C7" s="208"/>
      <c r="D7" s="89" t="s">
        <v>51</v>
      </c>
      <c r="E7" s="208" t="s">
        <v>251</v>
      </c>
      <c r="F7" s="208" t="s">
        <v>1772</v>
      </c>
      <c r="G7" s="208" t="s">
        <v>1747</v>
      </c>
      <c r="H7" s="208" t="s">
        <v>1740</v>
      </c>
      <c r="I7" s="251"/>
      <c r="J7" s="89" t="s">
        <v>51</v>
      </c>
      <c r="K7" s="89" t="s">
        <v>51</v>
      </c>
      <c r="L7" s="89"/>
      <c r="M7" s="89" t="s">
        <v>51</v>
      </c>
      <c r="N7" s="89" t="s">
        <v>51</v>
      </c>
      <c r="O7" s="208"/>
      <c r="P7" s="89"/>
      <c r="Q7" s="89" t="s">
        <v>51</v>
      </c>
      <c r="R7" s="89" t="s">
        <v>51</v>
      </c>
    </row>
    <row r="8" spans="1:18" s="9" customFormat="1" ht="33" customHeight="1" x14ac:dyDescent="0.2">
      <c r="A8" s="22" t="s">
        <v>1771</v>
      </c>
      <c r="B8" s="99" t="s">
        <v>136</v>
      </c>
      <c r="C8" s="89" t="s">
        <v>51</v>
      </c>
      <c r="D8" s="89" t="s">
        <v>51</v>
      </c>
      <c r="E8" s="208" t="s">
        <v>251</v>
      </c>
      <c r="F8" s="208" t="s">
        <v>1770</v>
      </c>
      <c r="G8" s="208" t="s">
        <v>1769</v>
      </c>
      <c r="H8" s="208" t="s">
        <v>1740</v>
      </c>
      <c r="I8" s="251"/>
      <c r="J8" s="89" t="s">
        <v>51</v>
      </c>
      <c r="K8" s="89" t="s">
        <v>51</v>
      </c>
      <c r="L8" s="208"/>
      <c r="M8" s="208"/>
      <c r="N8" s="208"/>
      <c r="O8" s="208"/>
      <c r="P8" s="208"/>
      <c r="Q8" s="208"/>
      <c r="R8" s="208"/>
    </row>
    <row r="9" spans="1:18" s="9" customFormat="1" ht="54" customHeight="1" x14ac:dyDescent="0.2">
      <c r="A9" s="22" t="s">
        <v>1768</v>
      </c>
      <c r="B9" s="99" t="s">
        <v>162</v>
      </c>
      <c r="C9" s="89" t="s">
        <v>51</v>
      </c>
      <c r="D9" s="89" t="s">
        <v>51</v>
      </c>
      <c r="E9" s="208" t="s">
        <v>250</v>
      </c>
      <c r="F9" s="208" t="s">
        <v>1767</v>
      </c>
      <c r="G9" s="208" t="s">
        <v>1766</v>
      </c>
      <c r="H9" s="208" t="s">
        <v>1740</v>
      </c>
      <c r="I9" s="251"/>
      <c r="J9" s="89"/>
      <c r="K9" s="89"/>
      <c r="L9" s="208"/>
      <c r="M9" s="208"/>
      <c r="N9" s="208"/>
      <c r="O9" s="208"/>
      <c r="P9" s="89"/>
      <c r="Q9" s="89" t="s">
        <v>51</v>
      </c>
      <c r="R9" s="208"/>
    </row>
    <row r="10" spans="1:18" s="9" customFormat="1" ht="33" customHeight="1" x14ac:dyDescent="0.2">
      <c r="A10" s="22" t="s">
        <v>134</v>
      </c>
      <c r="B10" s="99" t="s">
        <v>136</v>
      </c>
      <c r="C10" s="89" t="s">
        <v>51</v>
      </c>
      <c r="D10" s="89" t="s">
        <v>51</v>
      </c>
      <c r="E10" s="208" t="s">
        <v>250</v>
      </c>
      <c r="F10" s="208" t="s">
        <v>1765</v>
      </c>
      <c r="G10" s="208" t="s">
        <v>1720</v>
      </c>
      <c r="H10" s="208" t="s">
        <v>1740</v>
      </c>
      <c r="I10" s="251"/>
      <c r="J10" s="89" t="s">
        <v>51</v>
      </c>
      <c r="K10" s="89"/>
      <c r="L10" s="89" t="s">
        <v>51</v>
      </c>
      <c r="M10" s="89" t="s">
        <v>51</v>
      </c>
      <c r="N10" s="89" t="s">
        <v>51</v>
      </c>
      <c r="O10" s="89" t="s">
        <v>51</v>
      </c>
      <c r="P10" s="89" t="s">
        <v>51</v>
      </c>
      <c r="Q10" s="89" t="s">
        <v>51</v>
      </c>
      <c r="R10" s="89" t="s">
        <v>51</v>
      </c>
    </row>
    <row r="11" spans="1:18" s="9" customFormat="1" ht="33" customHeight="1" x14ac:dyDescent="0.2">
      <c r="A11" s="22" t="s">
        <v>1764</v>
      </c>
      <c r="B11" s="99" t="s">
        <v>162</v>
      </c>
      <c r="C11" s="89" t="s">
        <v>51</v>
      </c>
      <c r="D11" s="89" t="s">
        <v>51</v>
      </c>
      <c r="E11" s="208" t="s">
        <v>251</v>
      </c>
      <c r="F11" s="208" t="s">
        <v>1748</v>
      </c>
      <c r="G11" s="208" t="s">
        <v>1763</v>
      </c>
      <c r="H11" s="208" t="s">
        <v>1740</v>
      </c>
      <c r="I11" s="251"/>
      <c r="J11" s="89"/>
      <c r="K11" s="89" t="s">
        <v>51</v>
      </c>
      <c r="L11" s="208"/>
      <c r="M11" s="208"/>
      <c r="N11" s="208"/>
      <c r="O11" s="208"/>
      <c r="P11" s="208"/>
      <c r="Q11" s="208"/>
      <c r="R11" s="208"/>
    </row>
    <row r="12" spans="1:18" s="9" customFormat="1" ht="33" customHeight="1" x14ac:dyDescent="0.2">
      <c r="A12" s="22" t="s">
        <v>1228</v>
      </c>
      <c r="B12" s="99" t="s">
        <v>1042</v>
      </c>
      <c r="C12" s="89" t="s">
        <v>1762</v>
      </c>
      <c r="D12" s="89" t="s">
        <v>51</v>
      </c>
      <c r="E12" s="208" t="s">
        <v>251</v>
      </c>
      <c r="F12" s="208" t="s">
        <v>1761</v>
      </c>
      <c r="G12" s="208" t="s">
        <v>1760</v>
      </c>
      <c r="H12" s="208" t="s">
        <v>1740</v>
      </c>
      <c r="I12" s="251"/>
      <c r="J12" s="89" t="s">
        <v>51</v>
      </c>
      <c r="K12" s="89" t="s">
        <v>51</v>
      </c>
      <c r="L12" s="89" t="s">
        <v>51</v>
      </c>
      <c r="M12" s="89" t="s">
        <v>51</v>
      </c>
      <c r="N12" s="208"/>
      <c r="O12" s="208"/>
      <c r="P12" s="89"/>
      <c r="Q12" s="89" t="s">
        <v>51</v>
      </c>
      <c r="R12" s="89" t="s">
        <v>51</v>
      </c>
    </row>
    <row r="13" spans="1:18" s="9" customFormat="1" ht="33" customHeight="1" x14ac:dyDescent="0.2">
      <c r="A13" s="22" t="s">
        <v>1759</v>
      </c>
      <c r="B13" s="99" t="s">
        <v>136</v>
      </c>
      <c r="C13" s="89" t="s">
        <v>51</v>
      </c>
      <c r="D13" s="89" t="s">
        <v>51</v>
      </c>
      <c r="E13" s="208" t="s">
        <v>251</v>
      </c>
      <c r="F13" s="208" t="s">
        <v>1758</v>
      </c>
      <c r="G13" s="208" t="s">
        <v>1757</v>
      </c>
      <c r="H13" s="208" t="s">
        <v>1740</v>
      </c>
      <c r="I13" s="251"/>
      <c r="J13" s="89" t="s">
        <v>51</v>
      </c>
      <c r="K13" s="89" t="s">
        <v>51</v>
      </c>
      <c r="L13" s="89"/>
      <c r="M13" s="89" t="s">
        <v>51</v>
      </c>
      <c r="N13" s="208"/>
      <c r="O13" s="208"/>
      <c r="P13" s="208"/>
      <c r="Q13" s="89"/>
      <c r="R13" s="89" t="s">
        <v>51</v>
      </c>
    </row>
    <row r="14" spans="1:18" s="9" customFormat="1" ht="51" customHeight="1" x14ac:dyDescent="0.2">
      <c r="A14" s="22" t="s">
        <v>1756</v>
      </c>
      <c r="B14" s="99" t="s">
        <v>1755</v>
      </c>
      <c r="C14" s="89" t="s">
        <v>51</v>
      </c>
      <c r="D14" s="89" t="s">
        <v>51</v>
      </c>
      <c r="E14" s="208" t="s">
        <v>251</v>
      </c>
      <c r="F14" s="208" t="s">
        <v>1754</v>
      </c>
      <c r="G14" s="208" t="s">
        <v>1753</v>
      </c>
      <c r="H14" s="208" t="s">
        <v>1740</v>
      </c>
      <c r="I14" s="251"/>
      <c r="J14" s="89"/>
      <c r="K14" s="89" t="s">
        <v>51</v>
      </c>
      <c r="L14" s="89"/>
      <c r="M14" s="89" t="s">
        <v>51</v>
      </c>
      <c r="N14" s="89"/>
      <c r="O14" s="89" t="s">
        <v>51</v>
      </c>
      <c r="P14" s="89"/>
      <c r="Q14" s="89" t="s">
        <v>51</v>
      </c>
      <c r="R14" s="89" t="s">
        <v>51</v>
      </c>
    </row>
    <row r="15" spans="1:18" s="9" customFormat="1" ht="33" customHeight="1" x14ac:dyDescent="0.2">
      <c r="A15" s="22" t="s">
        <v>1752</v>
      </c>
      <c r="B15" s="99" t="s">
        <v>136</v>
      </c>
      <c r="C15" s="89" t="s">
        <v>51</v>
      </c>
      <c r="D15" s="89" t="s">
        <v>51</v>
      </c>
      <c r="E15" s="208" t="s">
        <v>251</v>
      </c>
      <c r="F15" s="208" t="s">
        <v>1751</v>
      </c>
      <c r="G15" s="208" t="s">
        <v>1750</v>
      </c>
      <c r="H15" s="208" t="s">
        <v>1740</v>
      </c>
      <c r="I15" s="251"/>
      <c r="J15" s="89" t="s">
        <v>51</v>
      </c>
      <c r="K15" s="89"/>
      <c r="L15" s="89"/>
      <c r="M15" s="89" t="s">
        <v>51</v>
      </c>
      <c r="N15" s="89" t="s">
        <v>51</v>
      </c>
      <c r="O15" s="89" t="s">
        <v>51</v>
      </c>
      <c r="P15" s="89" t="s">
        <v>51</v>
      </c>
      <c r="Q15" s="89" t="s">
        <v>51</v>
      </c>
      <c r="R15" s="89" t="s">
        <v>51</v>
      </c>
    </row>
    <row r="16" spans="1:18" s="9" customFormat="1" ht="33" customHeight="1" x14ac:dyDescent="0.2">
      <c r="A16" s="22" t="s">
        <v>1749</v>
      </c>
      <c r="B16" s="99" t="s">
        <v>136</v>
      </c>
      <c r="C16" s="89" t="s">
        <v>51</v>
      </c>
      <c r="D16" s="89" t="s">
        <v>51</v>
      </c>
      <c r="E16" s="208" t="s">
        <v>250</v>
      </c>
      <c r="F16" s="208" t="s">
        <v>1748</v>
      </c>
      <c r="G16" s="208" t="s">
        <v>1747</v>
      </c>
      <c r="H16" s="208" t="s">
        <v>1740</v>
      </c>
      <c r="I16" s="251"/>
      <c r="J16" s="89" t="s">
        <v>51</v>
      </c>
      <c r="K16" s="89" t="s">
        <v>51</v>
      </c>
      <c r="L16" s="89" t="s">
        <v>51</v>
      </c>
      <c r="M16" s="89" t="s">
        <v>51</v>
      </c>
      <c r="N16" s="208"/>
      <c r="O16" s="208"/>
      <c r="P16" s="89"/>
      <c r="Q16" s="89" t="s">
        <v>51</v>
      </c>
      <c r="R16" s="208"/>
    </row>
    <row r="17" spans="1:18" s="9" customFormat="1" ht="33" customHeight="1" x14ac:dyDescent="0.2">
      <c r="A17" s="22" t="s">
        <v>575</v>
      </c>
      <c r="B17" s="28" t="s">
        <v>1746</v>
      </c>
      <c r="C17" s="89" t="s">
        <v>51</v>
      </c>
      <c r="D17" s="89" t="s">
        <v>51</v>
      </c>
      <c r="E17" s="208" t="s">
        <v>250</v>
      </c>
      <c r="F17" s="208" t="s">
        <v>1745</v>
      </c>
      <c r="G17" s="208" t="s">
        <v>1744</v>
      </c>
      <c r="H17" s="208" t="s">
        <v>1740</v>
      </c>
      <c r="I17" s="251"/>
      <c r="J17" s="89" t="s">
        <v>51</v>
      </c>
      <c r="K17" s="89"/>
      <c r="L17" s="89" t="s">
        <v>51</v>
      </c>
      <c r="M17" s="89" t="s">
        <v>51</v>
      </c>
      <c r="N17" s="89" t="s">
        <v>51</v>
      </c>
      <c r="O17" s="89" t="s">
        <v>51</v>
      </c>
      <c r="P17" s="89" t="s">
        <v>51</v>
      </c>
      <c r="Q17" s="89" t="s">
        <v>51</v>
      </c>
      <c r="R17" s="89" t="s">
        <v>51</v>
      </c>
    </row>
    <row r="18" spans="1:18" s="9" customFormat="1" ht="33" customHeight="1" thickBot="1" x14ac:dyDescent="0.25">
      <c r="A18" s="22" t="s">
        <v>1743</v>
      </c>
      <c r="B18" s="97" t="s">
        <v>136</v>
      </c>
      <c r="C18" s="91" t="s">
        <v>51</v>
      </c>
      <c r="D18" s="91" t="s">
        <v>51</v>
      </c>
      <c r="E18" s="206" t="s">
        <v>251</v>
      </c>
      <c r="F18" s="206" t="s">
        <v>1742</v>
      </c>
      <c r="G18" s="206" t="s">
        <v>1741</v>
      </c>
      <c r="H18" s="208" t="s">
        <v>1740</v>
      </c>
      <c r="I18" s="49"/>
      <c r="J18" s="91"/>
      <c r="K18" s="91" t="s">
        <v>51</v>
      </c>
      <c r="L18" s="206"/>
      <c r="M18" s="206"/>
      <c r="N18" s="206"/>
      <c r="O18" s="206"/>
      <c r="P18" s="206"/>
      <c r="Q18" s="206"/>
      <c r="R18" s="206"/>
    </row>
    <row r="19" spans="1:18" ht="102" customHeight="1" x14ac:dyDescent="0.2">
      <c r="A19" s="259" t="s">
        <v>1739</v>
      </c>
      <c r="B19" s="259"/>
      <c r="C19" s="259"/>
      <c r="D19" s="259"/>
      <c r="E19" s="259"/>
      <c r="F19" s="259"/>
      <c r="G19" s="259"/>
      <c r="H19" s="259"/>
      <c r="K19" s="8"/>
      <c r="L19" s="8"/>
      <c r="M19" s="8"/>
      <c r="N19" s="8"/>
      <c r="O19" s="8"/>
      <c r="P19" s="8"/>
      <c r="Q19" s="8"/>
    </row>
    <row r="20" spans="1:18" ht="37" customHeight="1" x14ac:dyDescent="0.2">
      <c r="A20" s="221"/>
      <c r="B20" s="221"/>
      <c r="C20" s="221"/>
      <c r="D20" s="221"/>
      <c r="E20" s="221"/>
      <c r="F20" s="221"/>
      <c r="G20" s="221"/>
      <c r="H20" s="221"/>
      <c r="I20" s="221"/>
    </row>
    <row r="21" spans="1:18" ht="34" customHeight="1" x14ac:dyDescent="0.2">
      <c r="A21" s="250"/>
      <c r="B21" s="250"/>
      <c r="C21" s="250"/>
      <c r="D21" s="250"/>
      <c r="E21" s="250"/>
      <c r="F21" s="221"/>
      <c r="G21" s="221"/>
      <c r="H21" s="250"/>
      <c r="I21" s="250"/>
    </row>
    <row r="22" spans="1:18" ht="23" customHeight="1" x14ac:dyDescent="0.2">
      <c r="A22" s="250"/>
      <c r="B22" s="250"/>
      <c r="C22" s="250"/>
      <c r="D22" s="221"/>
      <c r="E22" s="221"/>
      <c r="F22" s="221"/>
      <c r="G22" s="221"/>
      <c r="H22" s="221"/>
      <c r="I22" s="221"/>
    </row>
    <row r="23" spans="1:18" ht="22" customHeight="1" x14ac:dyDescent="0.2">
      <c r="A23" s="250"/>
      <c r="B23" s="250"/>
      <c r="C23" s="250"/>
      <c r="D23" s="221"/>
      <c r="E23" s="221"/>
      <c r="F23" s="221"/>
      <c r="G23" s="221"/>
      <c r="H23" s="250"/>
      <c r="I23" s="221"/>
    </row>
    <row r="24" spans="1:18" ht="21" customHeight="1" x14ac:dyDescent="0.2">
      <c r="A24" s="250"/>
      <c r="B24" s="250"/>
      <c r="C24" s="250"/>
      <c r="D24" s="250"/>
      <c r="E24" s="250"/>
      <c r="F24" s="250"/>
      <c r="G24" s="250"/>
      <c r="H24" s="250"/>
      <c r="I24" s="250"/>
    </row>
    <row r="25" spans="1:18" ht="22" customHeight="1" x14ac:dyDescent="0.2">
      <c r="A25" s="250"/>
      <c r="B25" s="250"/>
      <c r="C25" s="250"/>
      <c r="D25" s="221"/>
      <c r="E25" s="221"/>
      <c r="F25" s="221"/>
      <c r="G25" s="221"/>
      <c r="H25" s="221"/>
      <c r="I25" s="221"/>
    </row>
    <row r="26" spans="1:18" ht="25" customHeight="1" x14ac:dyDescent="0.2">
      <c r="A26" s="250"/>
      <c r="B26" s="250"/>
      <c r="C26" s="250"/>
      <c r="D26" s="250"/>
      <c r="E26" s="221"/>
      <c r="F26" s="221"/>
      <c r="G26" s="221"/>
      <c r="H26" s="250"/>
      <c r="I26" s="250"/>
    </row>
    <row r="27" spans="1:18" ht="34" customHeight="1" x14ac:dyDescent="0.2">
      <c r="A27" s="250"/>
      <c r="B27" s="250"/>
      <c r="C27" s="250"/>
      <c r="D27" s="250"/>
      <c r="E27" s="221"/>
      <c r="F27" s="221"/>
      <c r="G27" s="221"/>
      <c r="H27" s="221"/>
      <c r="I27" s="250"/>
    </row>
    <row r="28" spans="1:18" ht="26" customHeight="1" x14ac:dyDescent="0.2">
      <c r="A28" s="250"/>
      <c r="B28" s="250"/>
      <c r="C28" s="250"/>
      <c r="D28" s="250"/>
      <c r="E28" s="221"/>
      <c r="F28" s="250"/>
      <c r="G28" s="221"/>
      <c r="H28" s="250"/>
      <c r="I28" s="250"/>
    </row>
    <row r="29" spans="1:18" ht="34" customHeight="1" x14ac:dyDescent="0.2">
      <c r="A29" s="250"/>
      <c r="B29" s="250"/>
      <c r="C29" s="250"/>
      <c r="D29" s="250"/>
      <c r="E29" s="250"/>
      <c r="F29" s="250"/>
      <c r="G29" s="250"/>
      <c r="H29" s="250"/>
      <c r="I29" s="250"/>
    </row>
    <row r="30" spans="1:18" ht="35" customHeight="1" x14ac:dyDescent="0.2">
      <c r="A30" s="250"/>
      <c r="B30" s="250"/>
      <c r="C30" s="250"/>
      <c r="D30" s="250"/>
      <c r="E30" s="221"/>
      <c r="F30" s="221"/>
      <c r="G30" s="221"/>
      <c r="H30" s="250"/>
      <c r="I30" s="221"/>
    </row>
    <row r="31" spans="1:18" ht="22" customHeight="1" x14ac:dyDescent="0.2">
      <c r="A31" s="250"/>
      <c r="B31" s="250"/>
      <c r="C31" s="250"/>
      <c r="D31" s="250"/>
      <c r="E31" s="250"/>
      <c r="F31" s="250"/>
      <c r="G31" s="250"/>
      <c r="H31" s="250"/>
      <c r="I31" s="250"/>
    </row>
    <row r="32" spans="1:18" ht="24" customHeight="1" x14ac:dyDescent="0.2">
      <c r="A32" s="191"/>
      <c r="B32" s="250"/>
      <c r="C32" s="250"/>
      <c r="D32" s="221"/>
      <c r="E32" s="221"/>
      <c r="F32" s="221"/>
      <c r="G32" s="221"/>
      <c r="H32" s="221"/>
      <c r="I32" s="221"/>
    </row>
  </sheetData>
  <mergeCells count="4">
    <mergeCell ref="C5:D5"/>
    <mergeCell ref="F5:G5"/>
    <mergeCell ref="A19:H19"/>
    <mergeCell ref="J5:R5"/>
  </mergeCells>
  <pageMargins left="0.75" right="0.75" top="1" bottom="1" header="0.5" footer="0.5"/>
  <pageSetup paperSize="9" orientation="portrait" horizontalDpi="4294967292" verticalDpi="429496729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42EAE3-8B85-A547-A073-8A7D0BD4D4C1}">
  <dimension ref="A1:B15"/>
  <sheetViews>
    <sheetView showGridLines="0" zoomScaleNormal="100" workbookViewId="0"/>
  </sheetViews>
  <sheetFormatPr baseColWidth="10" defaultColWidth="10.6640625" defaultRowHeight="15" customHeight="1" x14ac:dyDescent="0.2"/>
  <cols>
    <col min="1" max="1" width="30.83203125" style="30" customWidth="1"/>
    <col min="2" max="2" width="42.5" style="8" customWidth="1"/>
    <col min="3" max="16384" width="10.6640625" style="30"/>
  </cols>
  <sheetData>
    <row r="1" spans="1:2" ht="15" customHeight="1" x14ac:dyDescent="0.2">
      <c r="A1" s="81" t="str">
        <f>HYPERLINK("#'Index'!A1","Back to index")</f>
        <v>Back to index</v>
      </c>
    </row>
    <row r="2" spans="1:2" ht="45" customHeight="1" x14ac:dyDescent="0.25">
      <c r="A2" s="7" t="s">
        <v>870</v>
      </c>
    </row>
    <row r="3" spans="1:2" ht="21" customHeight="1" x14ac:dyDescent="0.2">
      <c r="A3" s="83" t="s">
        <v>323</v>
      </c>
    </row>
    <row r="4" spans="1:2" ht="17" thickBot="1" x14ac:dyDescent="0.25">
      <c r="A4" s="302"/>
      <c r="B4" s="302"/>
    </row>
    <row r="5" spans="1:2" s="9" customFormat="1" ht="16" x14ac:dyDescent="0.2">
      <c r="A5" s="303"/>
      <c r="B5" s="304"/>
    </row>
    <row r="6" spans="1:2" s="6" customFormat="1" ht="17" x14ac:dyDescent="0.2">
      <c r="A6" s="107" t="s">
        <v>324</v>
      </c>
      <c r="B6" s="26" t="s">
        <v>325</v>
      </c>
    </row>
    <row r="7" spans="1:2" s="9" customFormat="1" ht="34" x14ac:dyDescent="0.2">
      <c r="A7" s="108" t="s">
        <v>569</v>
      </c>
      <c r="B7" s="22" t="s">
        <v>326</v>
      </c>
    </row>
    <row r="8" spans="1:2" s="9" customFormat="1" ht="17" x14ac:dyDescent="0.2">
      <c r="A8" s="108" t="s">
        <v>327</v>
      </c>
      <c r="B8" s="22" t="s">
        <v>328</v>
      </c>
    </row>
    <row r="9" spans="1:2" s="9" customFormat="1" ht="69" customHeight="1" x14ac:dyDescent="0.2">
      <c r="A9" s="108" t="s">
        <v>329</v>
      </c>
      <c r="B9" s="22" t="s">
        <v>330</v>
      </c>
    </row>
    <row r="10" spans="1:2" s="9" customFormat="1" ht="17" x14ac:dyDescent="0.2">
      <c r="A10" s="108" t="s">
        <v>331</v>
      </c>
      <c r="B10" s="22" t="s">
        <v>332</v>
      </c>
    </row>
    <row r="11" spans="1:2" s="9" customFormat="1" ht="17" x14ac:dyDescent="0.2">
      <c r="A11" s="108" t="s">
        <v>333</v>
      </c>
      <c r="B11" s="22" t="s">
        <v>334</v>
      </c>
    </row>
    <row r="12" spans="1:2" s="9" customFormat="1" ht="17" x14ac:dyDescent="0.2">
      <c r="A12" s="108" t="s">
        <v>335</v>
      </c>
      <c r="B12" s="22" t="s">
        <v>1408</v>
      </c>
    </row>
    <row r="13" spans="1:2" s="9" customFormat="1" ht="17" x14ac:dyDescent="0.2">
      <c r="A13" s="108" t="s">
        <v>336</v>
      </c>
      <c r="B13" s="22" t="s">
        <v>337</v>
      </c>
    </row>
    <row r="14" spans="1:2" s="9" customFormat="1" ht="17" x14ac:dyDescent="0.2">
      <c r="A14" s="108" t="s">
        <v>338</v>
      </c>
      <c r="B14" s="22" t="s">
        <v>339</v>
      </c>
    </row>
    <row r="15" spans="1:2" s="9" customFormat="1" ht="17" thickBot="1" x14ac:dyDescent="0.25">
      <c r="A15" s="109" t="s">
        <v>340</v>
      </c>
      <c r="B15" s="109" t="s">
        <v>341</v>
      </c>
    </row>
  </sheetData>
  <mergeCells count="2">
    <mergeCell ref="A4:B4"/>
    <mergeCell ref="A5:B5"/>
  </mergeCells>
  <pageMargins left="0.75" right="0.75" top="1" bottom="1" header="0.5" footer="0.5"/>
  <pageSetup paperSize="9" orientation="portrait" horizontalDpi="4294967292" verticalDpi="429496729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ED918-E02D-A341-8011-CF23A15340D1}">
  <dimension ref="A1:B17"/>
  <sheetViews>
    <sheetView showGridLines="0" zoomScaleNormal="100" workbookViewId="0"/>
  </sheetViews>
  <sheetFormatPr baseColWidth="10" defaultColWidth="10.6640625" defaultRowHeight="15" customHeight="1" x14ac:dyDescent="0.2"/>
  <cols>
    <col min="1" max="1" width="30.83203125" style="30" customWidth="1"/>
    <col min="2" max="2" width="42.5" style="8" customWidth="1"/>
    <col min="3" max="16384" width="10.6640625" style="30"/>
  </cols>
  <sheetData>
    <row r="1" spans="1:2" ht="15" customHeight="1" x14ac:dyDescent="0.2">
      <c r="A1" s="81" t="str">
        <f>HYPERLINK("#'Index'!A1","Back to index")</f>
        <v>Back to index</v>
      </c>
    </row>
    <row r="2" spans="1:2" ht="44" customHeight="1" x14ac:dyDescent="0.25">
      <c r="A2" s="7" t="s">
        <v>870</v>
      </c>
    </row>
    <row r="3" spans="1:2" ht="21" customHeight="1" x14ac:dyDescent="0.2">
      <c r="A3" s="83" t="s">
        <v>1255</v>
      </c>
    </row>
    <row r="4" spans="1:2" ht="17" thickBot="1" x14ac:dyDescent="0.25">
      <c r="A4" s="302"/>
      <c r="B4" s="302"/>
    </row>
    <row r="5" spans="1:2" s="9" customFormat="1" ht="16" x14ac:dyDescent="0.2">
      <c r="A5" s="303"/>
      <c r="B5" s="304"/>
    </row>
    <row r="6" spans="1:2" s="6" customFormat="1" ht="16" customHeight="1" x14ac:dyDescent="0.2">
      <c r="A6" s="110" t="s">
        <v>39</v>
      </c>
      <c r="B6" s="21" t="s">
        <v>40</v>
      </c>
    </row>
    <row r="7" spans="1:2" s="9" customFormat="1" ht="36" customHeight="1" x14ac:dyDescent="0.2">
      <c r="A7" s="108" t="s">
        <v>1254</v>
      </c>
      <c r="B7" s="22" t="s">
        <v>1253</v>
      </c>
    </row>
    <row r="8" spans="1:2" s="9" customFormat="1" ht="16" customHeight="1" x14ac:dyDescent="0.2">
      <c r="A8" s="108" t="s">
        <v>672</v>
      </c>
      <c r="B8" s="22" t="s">
        <v>1252</v>
      </c>
    </row>
    <row r="9" spans="1:2" s="9" customFormat="1" ht="16" customHeight="1" x14ac:dyDescent="0.2">
      <c r="A9" s="108" t="s">
        <v>1251</v>
      </c>
      <c r="B9" s="22" t="s">
        <v>565</v>
      </c>
    </row>
    <row r="10" spans="1:2" s="9" customFormat="1" ht="16" customHeight="1" x14ac:dyDescent="0.2">
      <c r="A10" s="108" t="s">
        <v>41</v>
      </c>
      <c r="B10" s="22" t="s">
        <v>42</v>
      </c>
    </row>
    <row r="11" spans="1:2" s="9" customFormat="1" ht="16" customHeight="1" x14ac:dyDescent="0.2">
      <c r="A11" s="108" t="s">
        <v>43</v>
      </c>
      <c r="B11" s="22" t="s">
        <v>1250</v>
      </c>
    </row>
    <row r="12" spans="1:2" s="9" customFormat="1" ht="15" customHeight="1" x14ac:dyDescent="0.2">
      <c r="A12" s="108" t="s">
        <v>44</v>
      </c>
      <c r="B12" s="22" t="s">
        <v>45</v>
      </c>
    </row>
    <row r="13" spans="1:2" s="9" customFormat="1" ht="16" customHeight="1" x14ac:dyDescent="0.2">
      <c r="A13" s="108" t="s">
        <v>46</v>
      </c>
      <c r="B13" s="22" t="s">
        <v>47</v>
      </c>
    </row>
    <row r="14" spans="1:2" s="9" customFormat="1" ht="16" customHeight="1" x14ac:dyDescent="0.2">
      <c r="A14" s="108" t="s">
        <v>50</v>
      </c>
      <c r="B14" s="22" t="s">
        <v>1249</v>
      </c>
    </row>
    <row r="15" spans="1:2" s="9" customFormat="1" ht="16" customHeight="1" x14ac:dyDescent="0.2">
      <c r="A15" s="108" t="s">
        <v>49</v>
      </c>
      <c r="B15" s="22" t="s">
        <v>48</v>
      </c>
    </row>
    <row r="16" spans="1:2" ht="18" customHeight="1" thickBot="1" x14ac:dyDescent="0.25">
      <c r="A16" s="108" t="s">
        <v>1248</v>
      </c>
      <c r="B16" s="22" t="s">
        <v>1247</v>
      </c>
    </row>
    <row r="17" spans="1:2" ht="15" customHeight="1" x14ac:dyDescent="0.2">
      <c r="A17" s="305"/>
      <c r="B17" s="305"/>
    </row>
  </sheetData>
  <mergeCells count="3">
    <mergeCell ref="A4:B4"/>
    <mergeCell ref="A5:B5"/>
    <mergeCell ref="A17:B17"/>
  </mergeCells>
  <pageMargins left="0.75" right="0.75" top="1" bottom="1" header="0.5" footer="0.5"/>
  <pageSetup paperSize="9" orientation="portrait" horizontalDpi="4294967292" verticalDpi="429496729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B55AF2-DFBD-0646-92D6-09951E44F04C}">
  <dimension ref="A1:E53"/>
  <sheetViews>
    <sheetView showGridLines="0" zoomScaleNormal="100" workbookViewId="0"/>
  </sheetViews>
  <sheetFormatPr baseColWidth="10" defaultColWidth="10.6640625" defaultRowHeight="15" customHeight="1" x14ac:dyDescent="0.2"/>
  <cols>
    <col min="1" max="1" width="6" style="112" customWidth="1"/>
    <col min="2" max="2" width="19.1640625" style="112" customWidth="1"/>
    <col min="3" max="3" width="22.6640625" style="112" customWidth="1"/>
    <col min="4" max="4" width="13" style="111" customWidth="1"/>
    <col min="5" max="5" width="18.33203125" style="111" customWidth="1"/>
    <col min="6" max="207" width="14" style="112" customWidth="1"/>
    <col min="208" max="256" width="10.6640625" style="112"/>
    <col min="257" max="257" width="5.1640625" style="112" customWidth="1"/>
    <col min="258" max="258" width="19.1640625" style="112" customWidth="1"/>
    <col min="259" max="259" width="20.6640625" style="112" customWidth="1"/>
    <col min="260" max="260" width="13" style="112" customWidth="1"/>
    <col min="261" max="261" width="18.33203125" style="112" customWidth="1"/>
    <col min="262" max="463" width="14" style="112" customWidth="1"/>
    <col min="464" max="512" width="10.6640625" style="112"/>
    <col min="513" max="513" width="5.1640625" style="112" customWidth="1"/>
    <col min="514" max="514" width="19.1640625" style="112" customWidth="1"/>
    <col min="515" max="515" width="20.6640625" style="112" customWidth="1"/>
    <col min="516" max="516" width="13" style="112" customWidth="1"/>
    <col min="517" max="517" width="18.33203125" style="112" customWidth="1"/>
    <col min="518" max="719" width="14" style="112" customWidth="1"/>
    <col min="720" max="768" width="10.6640625" style="112"/>
    <col min="769" max="769" width="5.1640625" style="112" customWidth="1"/>
    <col min="770" max="770" width="19.1640625" style="112" customWidth="1"/>
    <col min="771" max="771" width="20.6640625" style="112" customWidth="1"/>
    <col min="772" max="772" width="13" style="112" customWidth="1"/>
    <col min="773" max="773" width="18.33203125" style="112" customWidth="1"/>
    <col min="774" max="975" width="14" style="112" customWidth="1"/>
    <col min="976" max="1024" width="10.6640625" style="112"/>
    <col min="1025" max="1025" width="5.1640625" style="112" customWidth="1"/>
    <col min="1026" max="1026" width="19.1640625" style="112" customWidth="1"/>
    <col min="1027" max="1027" width="20.6640625" style="112" customWidth="1"/>
    <col min="1028" max="1028" width="13" style="112" customWidth="1"/>
    <col min="1029" max="1029" width="18.33203125" style="112" customWidth="1"/>
    <col min="1030" max="1231" width="14" style="112" customWidth="1"/>
    <col min="1232" max="1280" width="10.6640625" style="112"/>
    <col min="1281" max="1281" width="5.1640625" style="112" customWidth="1"/>
    <col min="1282" max="1282" width="19.1640625" style="112" customWidth="1"/>
    <col min="1283" max="1283" width="20.6640625" style="112" customWidth="1"/>
    <col min="1284" max="1284" width="13" style="112" customWidth="1"/>
    <col min="1285" max="1285" width="18.33203125" style="112" customWidth="1"/>
    <col min="1286" max="1487" width="14" style="112" customWidth="1"/>
    <col min="1488" max="1536" width="10.6640625" style="112"/>
    <col min="1537" max="1537" width="5.1640625" style="112" customWidth="1"/>
    <col min="1538" max="1538" width="19.1640625" style="112" customWidth="1"/>
    <col min="1539" max="1539" width="20.6640625" style="112" customWidth="1"/>
    <col min="1540" max="1540" width="13" style="112" customWidth="1"/>
    <col min="1541" max="1541" width="18.33203125" style="112" customWidth="1"/>
    <col min="1542" max="1743" width="14" style="112" customWidth="1"/>
    <col min="1744" max="1792" width="10.6640625" style="112"/>
    <col min="1793" max="1793" width="5.1640625" style="112" customWidth="1"/>
    <col min="1794" max="1794" width="19.1640625" style="112" customWidth="1"/>
    <col min="1795" max="1795" width="20.6640625" style="112" customWidth="1"/>
    <col min="1796" max="1796" width="13" style="112" customWidth="1"/>
    <col min="1797" max="1797" width="18.33203125" style="112" customWidth="1"/>
    <col min="1798" max="1999" width="14" style="112" customWidth="1"/>
    <col min="2000" max="2048" width="10.6640625" style="112"/>
    <col min="2049" max="2049" width="5.1640625" style="112" customWidth="1"/>
    <col min="2050" max="2050" width="19.1640625" style="112" customWidth="1"/>
    <col min="2051" max="2051" width="20.6640625" style="112" customWidth="1"/>
    <col min="2052" max="2052" width="13" style="112" customWidth="1"/>
    <col min="2053" max="2053" width="18.33203125" style="112" customWidth="1"/>
    <col min="2054" max="2255" width="14" style="112" customWidth="1"/>
    <col min="2256" max="2304" width="10.6640625" style="112"/>
    <col min="2305" max="2305" width="5.1640625" style="112" customWidth="1"/>
    <col min="2306" max="2306" width="19.1640625" style="112" customWidth="1"/>
    <col min="2307" max="2307" width="20.6640625" style="112" customWidth="1"/>
    <col min="2308" max="2308" width="13" style="112" customWidth="1"/>
    <col min="2309" max="2309" width="18.33203125" style="112" customWidth="1"/>
    <col min="2310" max="2511" width="14" style="112" customWidth="1"/>
    <col min="2512" max="2560" width="10.6640625" style="112"/>
    <col min="2561" max="2561" width="5.1640625" style="112" customWidth="1"/>
    <col min="2562" max="2562" width="19.1640625" style="112" customWidth="1"/>
    <col min="2563" max="2563" width="20.6640625" style="112" customWidth="1"/>
    <col min="2564" max="2564" width="13" style="112" customWidth="1"/>
    <col min="2565" max="2565" width="18.33203125" style="112" customWidth="1"/>
    <col min="2566" max="2767" width="14" style="112" customWidth="1"/>
    <col min="2768" max="2816" width="10.6640625" style="112"/>
    <col min="2817" max="2817" width="5.1640625" style="112" customWidth="1"/>
    <col min="2818" max="2818" width="19.1640625" style="112" customWidth="1"/>
    <col min="2819" max="2819" width="20.6640625" style="112" customWidth="1"/>
    <col min="2820" max="2820" width="13" style="112" customWidth="1"/>
    <col min="2821" max="2821" width="18.33203125" style="112" customWidth="1"/>
    <col min="2822" max="3023" width="14" style="112" customWidth="1"/>
    <col min="3024" max="3072" width="10.6640625" style="112"/>
    <col min="3073" max="3073" width="5.1640625" style="112" customWidth="1"/>
    <col min="3074" max="3074" width="19.1640625" style="112" customWidth="1"/>
    <col min="3075" max="3075" width="20.6640625" style="112" customWidth="1"/>
    <col min="3076" max="3076" width="13" style="112" customWidth="1"/>
    <col min="3077" max="3077" width="18.33203125" style="112" customWidth="1"/>
    <col min="3078" max="3279" width="14" style="112" customWidth="1"/>
    <col min="3280" max="3328" width="10.6640625" style="112"/>
    <col min="3329" max="3329" width="5.1640625" style="112" customWidth="1"/>
    <col min="3330" max="3330" width="19.1640625" style="112" customWidth="1"/>
    <col min="3331" max="3331" width="20.6640625" style="112" customWidth="1"/>
    <col min="3332" max="3332" width="13" style="112" customWidth="1"/>
    <col min="3333" max="3333" width="18.33203125" style="112" customWidth="1"/>
    <col min="3334" max="3535" width="14" style="112" customWidth="1"/>
    <col min="3536" max="3584" width="10.6640625" style="112"/>
    <col min="3585" max="3585" width="5.1640625" style="112" customWidth="1"/>
    <col min="3586" max="3586" width="19.1640625" style="112" customWidth="1"/>
    <col min="3587" max="3587" width="20.6640625" style="112" customWidth="1"/>
    <col min="3588" max="3588" width="13" style="112" customWidth="1"/>
    <col min="3589" max="3589" width="18.33203125" style="112" customWidth="1"/>
    <col min="3590" max="3791" width="14" style="112" customWidth="1"/>
    <col min="3792" max="3840" width="10.6640625" style="112"/>
    <col min="3841" max="3841" width="5.1640625" style="112" customWidth="1"/>
    <col min="3842" max="3842" width="19.1640625" style="112" customWidth="1"/>
    <col min="3843" max="3843" width="20.6640625" style="112" customWidth="1"/>
    <col min="3844" max="3844" width="13" style="112" customWidth="1"/>
    <col min="3845" max="3845" width="18.33203125" style="112" customWidth="1"/>
    <col min="3846" max="4047" width="14" style="112" customWidth="1"/>
    <col min="4048" max="4096" width="10.6640625" style="112"/>
    <col min="4097" max="4097" width="5.1640625" style="112" customWidth="1"/>
    <col min="4098" max="4098" width="19.1640625" style="112" customWidth="1"/>
    <col min="4099" max="4099" width="20.6640625" style="112" customWidth="1"/>
    <col min="4100" max="4100" width="13" style="112" customWidth="1"/>
    <col min="4101" max="4101" width="18.33203125" style="112" customWidth="1"/>
    <col min="4102" max="4303" width="14" style="112" customWidth="1"/>
    <col min="4304" max="4352" width="10.6640625" style="112"/>
    <col min="4353" max="4353" width="5.1640625" style="112" customWidth="1"/>
    <col min="4354" max="4354" width="19.1640625" style="112" customWidth="1"/>
    <col min="4355" max="4355" width="20.6640625" style="112" customWidth="1"/>
    <col min="4356" max="4356" width="13" style="112" customWidth="1"/>
    <col min="4357" max="4357" width="18.33203125" style="112" customWidth="1"/>
    <col min="4358" max="4559" width="14" style="112" customWidth="1"/>
    <col min="4560" max="4608" width="10.6640625" style="112"/>
    <col min="4609" max="4609" width="5.1640625" style="112" customWidth="1"/>
    <col min="4610" max="4610" width="19.1640625" style="112" customWidth="1"/>
    <col min="4611" max="4611" width="20.6640625" style="112" customWidth="1"/>
    <col min="4612" max="4612" width="13" style="112" customWidth="1"/>
    <col min="4613" max="4613" width="18.33203125" style="112" customWidth="1"/>
    <col min="4614" max="4815" width="14" style="112" customWidth="1"/>
    <col min="4816" max="4864" width="10.6640625" style="112"/>
    <col min="4865" max="4865" width="5.1640625" style="112" customWidth="1"/>
    <col min="4866" max="4866" width="19.1640625" style="112" customWidth="1"/>
    <col min="4867" max="4867" width="20.6640625" style="112" customWidth="1"/>
    <col min="4868" max="4868" width="13" style="112" customWidth="1"/>
    <col min="4869" max="4869" width="18.33203125" style="112" customWidth="1"/>
    <col min="4870" max="5071" width="14" style="112" customWidth="1"/>
    <col min="5072" max="5120" width="10.6640625" style="112"/>
    <col min="5121" max="5121" width="5.1640625" style="112" customWidth="1"/>
    <col min="5122" max="5122" width="19.1640625" style="112" customWidth="1"/>
    <col min="5123" max="5123" width="20.6640625" style="112" customWidth="1"/>
    <col min="5124" max="5124" width="13" style="112" customWidth="1"/>
    <col min="5125" max="5125" width="18.33203125" style="112" customWidth="1"/>
    <col min="5126" max="5327" width="14" style="112" customWidth="1"/>
    <col min="5328" max="5376" width="10.6640625" style="112"/>
    <col min="5377" max="5377" width="5.1640625" style="112" customWidth="1"/>
    <col min="5378" max="5378" width="19.1640625" style="112" customWidth="1"/>
    <col min="5379" max="5379" width="20.6640625" style="112" customWidth="1"/>
    <col min="5380" max="5380" width="13" style="112" customWidth="1"/>
    <col min="5381" max="5381" width="18.33203125" style="112" customWidth="1"/>
    <col min="5382" max="5583" width="14" style="112" customWidth="1"/>
    <col min="5584" max="5632" width="10.6640625" style="112"/>
    <col min="5633" max="5633" width="5.1640625" style="112" customWidth="1"/>
    <col min="5634" max="5634" width="19.1640625" style="112" customWidth="1"/>
    <col min="5635" max="5635" width="20.6640625" style="112" customWidth="1"/>
    <col min="5636" max="5636" width="13" style="112" customWidth="1"/>
    <col min="5637" max="5637" width="18.33203125" style="112" customWidth="1"/>
    <col min="5638" max="5839" width="14" style="112" customWidth="1"/>
    <col min="5840" max="5888" width="10.6640625" style="112"/>
    <col min="5889" max="5889" width="5.1640625" style="112" customWidth="1"/>
    <col min="5890" max="5890" width="19.1640625" style="112" customWidth="1"/>
    <col min="5891" max="5891" width="20.6640625" style="112" customWidth="1"/>
    <col min="5892" max="5892" width="13" style="112" customWidth="1"/>
    <col min="5893" max="5893" width="18.33203125" style="112" customWidth="1"/>
    <col min="5894" max="6095" width="14" style="112" customWidth="1"/>
    <col min="6096" max="6144" width="10.6640625" style="112"/>
    <col min="6145" max="6145" width="5.1640625" style="112" customWidth="1"/>
    <col min="6146" max="6146" width="19.1640625" style="112" customWidth="1"/>
    <col min="6147" max="6147" width="20.6640625" style="112" customWidth="1"/>
    <col min="6148" max="6148" width="13" style="112" customWidth="1"/>
    <col min="6149" max="6149" width="18.33203125" style="112" customWidth="1"/>
    <col min="6150" max="6351" width="14" style="112" customWidth="1"/>
    <col min="6352" max="6400" width="10.6640625" style="112"/>
    <col min="6401" max="6401" width="5.1640625" style="112" customWidth="1"/>
    <col min="6402" max="6402" width="19.1640625" style="112" customWidth="1"/>
    <col min="6403" max="6403" width="20.6640625" style="112" customWidth="1"/>
    <col min="6404" max="6404" width="13" style="112" customWidth="1"/>
    <col min="6405" max="6405" width="18.33203125" style="112" customWidth="1"/>
    <col min="6406" max="6607" width="14" style="112" customWidth="1"/>
    <col min="6608" max="6656" width="10.6640625" style="112"/>
    <col min="6657" max="6657" width="5.1640625" style="112" customWidth="1"/>
    <col min="6658" max="6658" width="19.1640625" style="112" customWidth="1"/>
    <col min="6659" max="6659" width="20.6640625" style="112" customWidth="1"/>
    <col min="6660" max="6660" width="13" style="112" customWidth="1"/>
    <col min="6661" max="6661" width="18.33203125" style="112" customWidth="1"/>
    <col min="6662" max="6863" width="14" style="112" customWidth="1"/>
    <col min="6864" max="6912" width="10.6640625" style="112"/>
    <col min="6913" max="6913" width="5.1640625" style="112" customWidth="1"/>
    <col min="6914" max="6914" width="19.1640625" style="112" customWidth="1"/>
    <col min="6915" max="6915" width="20.6640625" style="112" customWidth="1"/>
    <col min="6916" max="6916" width="13" style="112" customWidth="1"/>
    <col min="6917" max="6917" width="18.33203125" style="112" customWidth="1"/>
    <col min="6918" max="7119" width="14" style="112" customWidth="1"/>
    <col min="7120" max="7168" width="10.6640625" style="112"/>
    <col min="7169" max="7169" width="5.1640625" style="112" customWidth="1"/>
    <col min="7170" max="7170" width="19.1640625" style="112" customWidth="1"/>
    <col min="7171" max="7171" width="20.6640625" style="112" customWidth="1"/>
    <col min="7172" max="7172" width="13" style="112" customWidth="1"/>
    <col min="7173" max="7173" width="18.33203125" style="112" customWidth="1"/>
    <col min="7174" max="7375" width="14" style="112" customWidth="1"/>
    <col min="7376" max="7424" width="10.6640625" style="112"/>
    <col min="7425" max="7425" width="5.1640625" style="112" customWidth="1"/>
    <col min="7426" max="7426" width="19.1640625" style="112" customWidth="1"/>
    <col min="7427" max="7427" width="20.6640625" style="112" customWidth="1"/>
    <col min="7428" max="7428" width="13" style="112" customWidth="1"/>
    <col min="7429" max="7429" width="18.33203125" style="112" customWidth="1"/>
    <col min="7430" max="7631" width="14" style="112" customWidth="1"/>
    <col min="7632" max="7680" width="10.6640625" style="112"/>
    <col min="7681" max="7681" width="5.1640625" style="112" customWidth="1"/>
    <col min="7682" max="7682" width="19.1640625" style="112" customWidth="1"/>
    <col min="7683" max="7683" width="20.6640625" style="112" customWidth="1"/>
    <col min="7684" max="7684" width="13" style="112" customWidth="1"/>
    <col min="7685" max="7685" width="18.33203125" style="112" customWidth="1"/>
    <col min="7686" max="7887" width="14" style="112" customWidth="1"/>
    <col min="7888" max="7936" width="10.6640625" style="112"/>
    <col min="7937" max="7937" width="5.1640625" style="112" customWidth="1"/>
    <col min="7938" max="7938" width="19.1640625" style="112" customWidth="1"/>
    <col min="7939" max="7939" width="20.6640625" style="112" customWidth="1"/>
    <col min="7940" max="7940" width="13" style="112" customWidth="1"/>
    <col min="7941" max="7941" width="18.33203125" style="112" customWidth="1"/>
    <col min="7942" max="8143" width="14" style="112" customWidth="1"/>
    <col min="8144" max="8192" width="10.6640625" style="112"/>
    <col min="8193" max="8193" width="5.1640625" style="112" customWidth="1"/>
    <col min="8194" max="8194" width="19.1640625" style="112" customWidth="1"/>
    <col min="8195" max="8195" width="20.6640625" style="112" customWidth="1"/>
    <col min="8196" max="8196" width="13" style="112" customWidth="1"/>
    <col min="8197" max="8197" width="18.33203125" style="112" customWidth="1"/>
    <col min="8198" max="8399" width="14" style="112" customWidth="1"/>
    <col min="8400" max="8448" width="10.6640625" style="112"/>
    <col min="8449" max="8449" width="5.1640625" style="112" customWidth="1"/>
    <col min="8450" max="8450" width="19.1640625" style="112" customWidth="1"/>
    <col min="8451" max="8451" width="20.6640625" style="112" customWidth="1"/>
    <col min="8452" max="8452" width="13" style="112" customWidth="1"/>
    <col min="8453" max="8453" width="18.33203125" style="112" customWidth="1"/>
    <col min="8454" max="8655" width="14" style="112" customWidth="1"/>
    <col min="8656" max="8704" width="10.6640625" style="112"/>
    <col min="8705" max="8705" width="5.1640625" style="112" customWidth="1"/>
    <col min="8706" max="8706" width="19.1640625" style="112" customWidth="1"/>
    <col min="8707" max="8707" width="20.6640625" style="112" customWidth="1"/>
    <col min="8708" max="8708" width="13" style="112" customWidth="1"/>
    <col min="8709" max="8709" width="18.33203125" style="112" customWidth="1"/>
    <col min="8710" max="8911" width="14" style="112" customWidth="1"/>
    <col min="8912" max="8960" width="10.6640625" style="112"/>
    <col min="8961" max="8961" width="5.1640625" style="112" customWidth="1"/>
    <col min="8962" max="8962" width="19.1640625" style="112" customWidth="1"/>
    <col min="8963" max="8963" width="20.6640625" style="112" customWidth="1"/>
    <col min="8964" max="8964" width="13" style="112" customWidth="1"/>
    <col min="8965" max="8965" width="18.33203125" style="112" customWidth="1"/>
    <col min="8966" max="9167" width="14" style="112" customWidth="1"/>
    <col min="9168" max="9216" width="10.6640625" style="112"/>
    <col min="9217" max="9217" width="5.1640625" style="112" customWidth="1"/>
    <col min="9218" max="9218" width="19.1640625" style="112" customWidth="1"/>
    <col min="9219" max="9219" width="20.6640625" style="112" customWidth="1"/>
    <col min="9220" max="9220" width="13" style="112" customWidth="1"/>
    <col min="9221" max="9221" width="18.33203125" style="112" customWidth="1"/>
    <col min="9222" max="9423" width="14" style="112" customWidth="1"/>
    <col min="9424" max="9472" width="10.6640625" style="112"/>
    <col min="9473" max="9473" width="5.1640625" style="112" customWidth="1"/>
    <col min="9474" max="9474" width="19.1640625" style="112" customWidth="1"/>
    <col min="9475" max="9475" width="20.6640625" style="112" customWidth="1"/>
    <col min="9476" max="9476" width="13" style="112" customWidth="1"/>
    <col min="9477" max="9477" width="18.33203125" style="112" customWidth="1"/>
    <col min="9478" max="9679" width="14" style="112" customWidth="1"/>
    <col min="9680" max="9728" width="10.6640625" style="112"/>
    <col min="9729" max="9729" width="5.1640625" style="112" customWidth="1"/>
    <col min="9730" max="9730" width="19.1640625" style="112" customWidth="1"/>
    <col min="9731" max="9731" width="20.6640625" style="112" customWidth="1"/>
    <col min="9732" max="9732" width="13" style="112" customWidth="1"/>
    <col min="9733" max="9733" width="18.33203125" style="112" customWidth="1"/>
    <col min="9734" max="9935" width="14" style="112" customWidth="1"/>
    <col min="9936" max="9984" width="10.6640625" style="112"/>
    <col min="9985" max="9985" width="5.1640625" style="112" customWidth="1"/>
    <col min="9986" max="9986" width="19.1640625" style="112" customWidth="1"/>
    <col min="9987" max="9987" width="20.6640625" style="112" customWidth="1"/>
    <col min="9988" max="9988" width="13" style="112" customWidth="1"/>
    <col min="9989" max="9989" width="18.33203125" style="112" customWidth="1"/>
    <col min="9990" max="10191" width="14" style="112" customWidth="1"/>
    <col min="10192" max="10240" width="10.6640625" style="112"/>
    <col min="10241" max="10241" width="5.1640625" style="112" customWidth="1"/>
    <col min="10242" max="10242" width="19.1640625" style="112" customWidth="1"/>
    <col min="10243" max="10243" width="20.6640625" style="112" customWidth="1"/>
    <col min="10244" max="10244" width="13" style="112" customWidth="1"/>
    <col min="10245" max="10245" width="18.33203125" style="112" customWidth="1"/>
    <col min="10246" max="10447" width="14" style="112" customWidth="1"/>
    <col min="10448" max="10496" width="10.6640625" style="112"/>
    <col min="10497" max="10497" width="5.1640625" style="112" customWidth="1"/>
    <col min="10498" max="10498" width="19.1640625" style="112" customWidth="1"/>
    <col min="10499" max="10499" width="20.6640625" style="112" customWidth="1"/>
    <col min="10500" max="10500" width="13" style="112" customWidth="1"/>
    <col min="10501" max="10501" width="18.33203125" style="112" customWidth="1"/>
    <col min="10502" max="10703" width="14" style="112" customWidth="1"/>
    <col min="10704" max="10752" width="10.6640625" style="112"/>
    <col min="10753" max="10753" width="5.1640625" style="112" customWidth="1"/>
    <col min="10754" max="10754" width="19.1640625" style="112" customWidth="1"/>
    <col min="10755" max="10755" width="20.6640625" style="112" customWidth="1"/>
    <col min="10756" max="10756" width="13" style="112" customWidth="1"/>
    <col min="10757" max="10757" width="18.33203125" style="112" customWidth="1"/>
    <col min="10758" max="10959" width="14" style="112" customWidth="1"/>
    <col min="10960" max="11008" width="10.6640625" style="112"/>
    <col min="11009" max="11009" width="5.1640625" style="112" customWidth="1"/>
    <col min="11010" max="11010" width="19.1640625" style="112" customWidth="1"/>
    <col min="11011" max="11011" width="20.6640625" style="112" customWidth="1"/>
    <col min="11012" max="11012" width="13" style="112" customWidth="1"/>
    <col min="11013" max="11013" width="18.33203125" style="112" customWidth="1"/>
    <col min="11014" max="11215" width="14" style="112" customWidth="1"/>
    <col min="11216" max="11264" width="10.6640625" style="112"/>
    <col min="11265" max="11265" width="5.1640625" style="112" customWidth="1"/>
    <col min="11266" max="11266" width="19.1640625" style="112" customWidth="1"/>
    <col min="11267" max="11267" width="20.6640625" style="112" customWidth="1"/>
    <col min="11268" max="11268" width="13" style="112" customWidth="1"/>
    <col min="11269" max="11269" width="18.33203125" style="112" customWidth="1"/>
    <col min="11270" max="11471" width="14" style="112" customWidth="1"/>
    <col min="11472" max="11520" width="10.6640625" style="112"/>
    <col min="11521" max="11521" width="5.1640625" style="112" customWidth="1"/>
    <col min="11522" max="11522" width="19.1640625" style="112" customWidth="1"/>
    <col min="11523" max="11523" width="20.6640625" style="112" customWidth="1"/>
    <col min="11524" max="11524" width="13" style="112" customWidth="1"/>
    <col min="11525" max="11525" width="18.33203125" style="112" customWidth="1"/>
    <col min="11526" max="11727" width="14" style="112" customWidth="1"/>
    <col min="11728" max="11776" width="10.6640625" style="112"/>
    <col min="11777" max="11777" width="5.1640625" style="112" customWidth="1"/>
    <col min="11778" max="11778" width="19.1640625" style="112" customWidth="1"/>
    <col min="11779" max="11779" width="20.6640625" style="112" customWidth="1"/>
    <col min="11780" max="11780" width="13" style="112" customWidth="1"/>
    <col min="11781" max="11781" width="18.33203125" style="112" customWidth="1"/>
    <col min="11782" max="11983" width="14" style="112" customWidth="1"/>
    <col min="11984" max="12032" width="10.6640625" style="112"/>
    <col min="12033" max="12033" width="5.1640625" style="112" customWidth="1"/>
    <col min="12034" max="12034" width="19.1640625" style="112" customWidth="1"/>
    <col min="12035" max="12035" width="20.6640625" style="112" customWidth="1"/>
    <col min="12036" max="12036" width="13" style="112" customWidth="1"/>
    <col min="12037" max="12037" width="18.33203125" style="112" customWidth="1"/>
    <col min="12038" max="12239" width="14" style="112" customWidth="1"/>
    <col min="12240" max="12288" width="10.6640625" style="112"/>
    <col min="12289" max="12289" width="5.1640625" style="112" customWidth="1"/>
    <col min="12290" max="12290" width="19.1640625" style="112" customWidth="1"/>
    <col min="12291" max="12291" width="20.6640625" style="112" customWidth="1"/>
    <col min="12292" max="12292" width="13" style="112" customWidth="1"/>
    <col min="12293" max="12293" width="18.33203125" style="112" customWidth="1"/>
    <col min="12294" max="12495" width="14" style="112" customWidth="1"/>
    <col min="12496" max="12544" width="10.6640625" style="112"/>
    <col min="12545" max="12545" width="5.1640625" style="112" customWidth="1"/>
    <col min="12546" max="12546" width="19.1640625" style="112" customWidth="1"/>
    <col min="12547" max="12547" width="20.6640625" style="112" customWidth="1"/>
    <col min="12548" max="12548" width="13" style="112" customWidth="1"/>
    <col min="12549" max="12549" width="18.33203125" style="112" customWidth="1"/>
    <col min="12550" max="12751" width="14" style="112" customWidth="1"/>
    <col min="12752" max="12800" width="10.6640625" style="112"/>
    <col min="12801" max="12801" width="5.1640625" style="112" customWidth="1"/>
    <col min="12802" max="12802" width="19.1640625" style="112" customWidth="1"/>
    <col min="12803" max="12803" width="20.6640625" style="112" customWidth="1"/>
    <col min="12804" max="12804" width="13" style="112" customWidth="1"/>
    <col min="12805" max="12805" width="18.33203125" style="112" customWidth="1"/>
    <col min="12806" max="13007" width="14" style="112" customWidth="1"/>
    <col min="13008" max="13056" width="10.6640625" style="112"/>
    <col min="13057" max="13057" width="5.1640625" style="112" customWidth="1"/>
    <col min="13058" max="13058" width="19.1640625" style="112" customWidth="1"/>
    <col min="13059" max="13059" width="20.6640625" style="112" customWidth="1"/>
    <col min="13060" max="13060" width="13" style="112" customWidth="1"/>
    <col min="13061" max="13061" width="18.33203125" style="112" customWidth="1"/>
    <col min="13062" max="13263" width="14" style="112" customWidth="1"/>
    <col min="13264" max="13312" width="10.6640625" style="112"/>
    <col min="13313" max="13313" width="5.1640625" style="112" customWidth="1"/>
    <col min="13314" max="13314" width="19.1640625" style="112" customWidth="1"/>
    <col min="13315" max="13315" width="20.6640625" style="112" customWidth="1"/>
    <col min="13316" max="13316" width="13" style="112" customWidth="1"/>
    <col min="13317" max="13317" width="18.33203125" style="112" customWidth="1"/>
    <col min="13318" max="13519" width="14" style="112" customWidth="1"/>
    <col min="13520" max="13568" width="10.6640625" style="112"/>
    <col min="13569" max="13569" width="5.1640625" style="112" customWidth="1"/>
    <col min="13570" max="13570" width="19.1640625" style="112" customWidth="1"/>
    <col min="13571" max="13571" width="20.6640625" style="112" customWidth="1"/>
    <col min="13572" max="13572" width="13" style="112" customWidth="1"/>
    <col min="13573" max="13573" width="18.33203125" style="112" customWidth="1"/>
    <col min="13574" max="13775" width="14" style="112" customWidth="1"/>
    <col min="13776" max="13824" width="10.6640625" style="112"/>
    <col min="13825" max="13825" width="5.1640625" style="112" customWidth="1"/>
    <col min="13826" max="13826" width="19.1640625" style="112" customWidth="1"/>
    <col min="13827" max="13827" width="20.6640625" style="112" customWidth="1"/>
    <col min="13828" max="13828" width="13" style="112" customWidth="1"/>
    <col min="13829" max="13829" width="18.33203125" style="112" customWidth="1"/>
    <col min="13830" max="14031" width="14" style="112" customWidth="1"/>
    <col min="14032" max="14080" width="10.6640625" style="112"/>
    <col min="14081" max="14081" width="5.1640625" style="112" customWidth="1"/>
    <col min="14082" max="14082" width="19.1640625" style="112" customWidth="1"/>
    <col min="14083" max="14083" width="20.6640625" style="112" customWidth="1"/>
    <col min="14084" max="14084" width="13" style="112" customWidth="1"/>
    <col min="14085" max="14085" width="18.33203125" style="112" customWidth="1"/>
    <col min="14086" max="14287" width="14" style="112" customWidth="1"/>
    <col min="14288" max="14336" width="10.6640625" style="112"/>
    <col min="14337" max="14337" width="5.1640625" style="112" customWidth="1"/>
    <col min="14338" max="14338" width="19.1640625" style="112" customWidth="1"/>
    <col min="14339" max="14339" width="20.6640625" style="112" customWidth="1"/>
    <col min="14340" max="14340" width="13" style="112" customWidth="1"/>
    <col min="14341" max="14341" width="18.33203125" style="112" customWidth="1"/>
    <col min="14342" max="14543" width="14" style="112" customWidth="1"/>
    <col min="14544" max="14592" width="10.6640625" style="112"/>
    <col min="14593" max="14593" width="5.1640625" style="112" customWidth="1"/>
    <col min="14594" max="14594" width="19.1640625" style="112" customWidth="1"/>
    <col min="14595" max="14595" width="20.6640625" style="112" customWidth="1"/>
    <col min="14596" max="14596" width="13" style="112" customWidth="1"/>
    <col min="14597" max="14597" width="18.33203125" style="112" customWidth="1"/>
    <col min="14598" max="14799" width="14" style="112" customWidth="1"/>
    <col min="14800" max="14848" width="10.6640625" style="112"/>
    <col min="14849" max="14849" width="5.1640625" style="112" customWidth="1"/>
    <col min="14850" max="14850" width="19.1640625" style="112" customWidth="1"/>
    <col min="14851" max="14851" width="20.6640625" style="112" customWidth="1"/>
    <col min="14852" max="14852" width="13" style="112" customWidth="1"/>
    <col min="14853" max="14853" width="18.33203125" style="112" customWidth="1"/>
    <col min="14854" max="15055" width="14" style="112" customWidth="1"/>
    <col min="15056" max="15104" width="10.6640625" style="112"/>
    <col min="15105" max="15105" width="5.1640625" style="112" customWidth="1"/>
    <col min="15106" max="15106" width="19.1640625" style="112" customWidth="1"/>
    <col min="15107" max="15107" width="20.6640625" style="112" customWidth="1"/>
    <col min="15108" max="15108" width="13" style="112" customWidth="1"/>
    <col min="15109" max="15109" width="18.33203125" style="112" customWidth="1"/>
    <col min="15110" max="15311" width="14" style="112" customWidth="1"/>
    <col min="15312" max="15360" width="10.6640625" style="112"/>
    <col min="15361" max="15361" width="5.1640625" style="112" customWidth="1"/>
    <col min="15362" max="15362" width="19.1640625" style="112" customWidth="1"/>
    <col min="15363" max="15363" width="20.6640625" style="112" customWidth="1"/>
    <col min="15364" max="15364" width="13" style="112" customWidth="1"/>
    <col min="15365" max="15365" width="18.33203125" style="112" customWidth="1"/>
    <col min="15366" max="15567" width="14" style="112" customWidth="1"/>
    <col min="15568" max="15616" width="10.6640625" style="112"/>
    <col min="15617" max="15617" width="5.1640625" style="112" customWidth="1"/>
    <col min="15618" max="15618" width="19.1640625" style="112" customWidth="1"/>
    <col min="15619" max="15619" width="20.6640625" style="112" customWidth="1"/>
    <col min="15620" max="15620" width="13" style="112" customWidth="1"/>
    <col min="15621" max="15621" width="18.33203125" style="112" customWidth="1"/>
    <col min="15622" max="15823" width="14" style="112" customWidth="1"/>
    <col min="15824" max="15872" width="10.6640625" style="112"/>
    <col min="15873" max="15873" width="5.1640625" style="112" customWidth="1"/>
    <col min="15874" max="15874" width="19.1640625" style="112" customWidth="1"/>
    <col min="15875" max="15875" width="20.6640625" style="112" customWidth="1"/>
    <col min="15876" max="15876" width="13" style="112" customWidth="1"/>
    <col min="15877" max="15877" width="18.33203125" style="112" customWidth="1"/>
    <col min="15878" max="16079" width="14" style="112" customWidth="1"/>
    <col min="16080" max="16128" width="10.6640625" style="112"/>
    <col min="16129" max="16129" width="5.1640625" style="112" customWidth="1"/>
    <col min="16130" max="16130" width="19.1640625" style="112" customWidth="1"/>
    <col min="16131" max="16131" width="20.6640625" style="112" customWidth="1"/>
    <col min="16132" max="16132" width="13" style="112" customWidth="1"/>
    <col min="16133" max="16133" width="18.33203125" style="112" customWidth="1"/>
    <col min="16134" max="16335" width="14" style="112" customWidth="1"/>
    <col min="16336" max="16384" width="10.6640625" style="112"/>
  </cols>
  <sheetData>
    <row r="1" spans="1:5" ht="15" customHeight="1" x14ac:dyDescent="0.2">
      <c r="A1" s="81" t="str">
        <f>HYPERLINK("#'Index'!A1","Back to index")</f>
        <v>Back to index</v>
      </c>
      <c r="B1" s="4"/>
      <c r="C1" s="4"/>
      <c r="D1" s="5"/>
    </row>
    <row r="2" spans="1:5" ht="45" customHeight="1" x14ac:dyDescent="0.25">
      <c r="A2" s="113" t="s">
        <v>870</v>
      </c>
      <c r="B2" s="113"/>
      <c r="C2" s="113"/>
      <c r="D2" s="114"/>
    </row>
    <row r="3" spans="1:5" ht="21" customHeight="1" x14ac:dyDescent="0.2">
      <c r="A3" s="115" t="s">
        <v>342</v>
      </c>
      <c r="B3" s="115"/>
      <c r="C3" s="115"/>
      <c r="D3" s="116"/>
      <c r="E3" s="117"/>
    </row>
    <row r="4" spans="1:5" ht="39" customHeight="1" thickBot="1" x14ac:dyDescent="0.25">
      <c r="A4" s="243" t="s">
        <v>350</v>
      </c>
      <c r="B4" s="243"/>
      <c r="C4" s="243"/>
      <c r="D4" s="242"/>
    </row>
    <row r="5" spans="1:5" s="118" customFormat="1" ht="16" x14ac:dyDescent="0.2">
      <c r="A5" s="315"/>
      <c r="B5" s="315"/>
      <c r="C5" s="315"/>
      <c r="D5" s="315"/>
      <c r="E5" s="315"/>
    </row>
    <row r="6" spans="1:5" s="118" customFormat="1" ht="24" customHeight="1" thickBot="1" x14ac:dyDescent="0.25">
      <c r="A6" s="311" t="s">
        <v>349</v>
      </c>
      <c r="B6" s="311"/>
      <c r="C6" s="311"/>
      <c r="D6" s="311"/>
      <c r="E6" s="311"/>
    </row>
    <row r="7" spans="1:5" s="118" customFormat="1" ht="34" x14ac:dyDescent="0.2">
      <c r="A7" s="119" t="s">
        <v>65</v>
      </c>
      <c r="B7" s="119" t="s">
        <v>66</v>
      </c>
      <c r="C7" s="118" t="s">
        <v>1567</v>
      </c>
      <c r="D7" s="25" t="s">
        <v>1566</v>
      </c>
      <c r="E7" s="121"/>
    </row>
    <row r="8" spans="1:5" s="118" customFormat="1" ht="34" x14ac:dyDescent="0.2">
      <c r="A8" s="120"/>
      <c r="C8" s="122" t="s">
        <v>91</v>
      </c>
      <c r="D8" s="241">
        <v>9</v>
      </c>
      <c r="E8" s="123"/>
    </row>
    <row r="9" spans="1:5" s="118" customFormat="1" ht="36" customHeight="1" x14ac:dyDescent="0.2">
      <c r="A9" s="120"/>
      <c r="C9" s="124" t="s">
        <v>67</v>
      </c>
      <c r="D9" s="125">
        <v>16</v>
      </c>
      <c r="E9" s="126"/>
    </row>
    <row r="10" spans="1:5" s="118" customFormat="1" ht="18" customHeight="1" x14ac:dyDescent="0.2">
      <c r="A10" s="120"/>
      <c r="B10" s="127"/>
      <c r="C10" s="124" t="s">
        <v>68</v>
      </c>
      <c r="D10" s="125">
        <v>12</v>
      </c>
      <c r="E10" s="126"/>
    </row>
    <row r="11" spans="1:5" s="118" customFormat="1" ht="17" x14ac:dyDescent="0.2">
      <c r="A11" s="120"/>
      <c r="B11" s="128" t="s">
        <v>69</v>
      </c>
      <c r="C11" s="124" t="s">
        <v>70</v>
      </c>
      <c r="D11" s="129">
        <v>680</v>
      </c>
      <c r="E11" s="126"/>
    </row>
    <row r="12" spans="1:5" s="118" customFormat="1" ht="34" x14ac:dyDescent="0.2">
      <c r="A12" s="120"/>
      <c r="B12" s="128" t="s">
        <v>71</v>
      </c>
      <c r="C12" s="124" t="s">
        <v>673</v>
      </c>
      <c r="D12" s="129">
        <v>413</v>
      </c>
      <c r="E12" s="126"/>
    </row>
    <row r="13" spans="1:5" s="118" customFormat="1" ht="34" x14ac:dyDescent="0.2">
      <c r="A13" s="120"/>
      <c r="B13" s="128" t="s">
        <v>72</v>
      </c>
      <c r="C13" s="124" t="s">
        <v>73</v>
      </c>
      <c r="D13" s="129">
        <v>113</v>
      </c>
      <c r="E13" s="126"/>
    </row>
    <row r="14" spans="1:5" s="118" customFormat="1" ht="51" x14ac:dyDescent="0.2">
      <c r="A14" s="120"/>
      <c r="B14" s="128" t="s">
        <v>74</v>
      </c>
      <c r="C14" s="124" t="s">
        <v>75</v>
      </c>
      <c r="D14" s="125">
        <v>42</v>
      </c>
      <c r="E14" s="126"/>
    </row>
    <row r="15" spans="1:5" s="118" customFormat="1" ht="49" customHeight="1" x14ac:dyDescent="0.2">
      <c r="A15" s="120"/>
      <c r="B15" s="128" t="s">
        <v>167</v>
      </c>
      <c r="C15" s="128" t="s">
        <v>70</v>
      </c>
      <c r="D15" s="130">
        <v>3</v>
      </c>
      <c r="E15" s="126" t="s">
        <v>1565</v>
      </c>
    </row>
    <row r="16" spans="1:5" s="118" customFormat="1" ht="17" x14ac:dyDescent="0.2">
      <c r="A16" s="131" t="s">
        <v>77</v>
      </c>
      <c r="B16" s="128" t="s">
        <v>78</v>
      </c>
      <c r="C16" s="124" t="s">
        <v>79</v>
      </c>
      <c r="D16" s="129">
        <v>926</v>
      </c>
      <c r="E16" s="126"/>
    </row>
    <row r="17" spans="1:5" s="118" customFormat="1" ht="17" customHeight="1" x14ac:dyDescent="0.2">
      <c r="A17" s="131" t="s">
        <v>80</v>
      </c>
      <c r="B17" s="128" t="s">
        <v>81</v>
      </c>
      <c r="C17" s="124" t="s">
        <v>1564</v>
      </c>
      <c r="D17" s="129">
        <v>650</v>
      </c>
      <c r="E17" s="126"/>
    </row>
    <row r="18" spans="1:5" s="118" customFormat="1" ht="17" x14ac:dyDescent="0.2">
      <c r="A18" s="120"/>
      <c r="B18" s="131" t="s">
        <v>168</v>
      </c>
      <c r="C18" s="124" t="s">
        <v>1560</v>
      </c>
      <c r="D18" s="129">
        <v>455</v>
      </c>
      <c r="E18" s="126"/>
    </row>
    <row r="19" spans="1:5" s="118" customFormat="1" ht="17" x14ac:dyDescent="0.2">
      <c r="A19" s="128" t="s">
        <v>82</v>
      </c>
      <c r="B19" s="128" t="s">
        <v>83</v>
      </c>
      <c r="C19" s="124" t="s">
        <v>84</v>
      </c>
      <c r="D19" s="129">
        <v>281</v>
      </c>
      <c r="E19" s="126"/>
    </row>
    <row r="20" spans="1:5" s="118" customFormat="1" ht="17" x14ac:dyDescent="0.2">
      <c r="A20" s="131" t="s">
        <v>85</v>
      </c>
      <c r="B20" s="128" t="s">
        <v>86</v>
      </c>
      <c r="C20" s="124" t="s">
        <v>87</v>
      </c>
      <c r="D20" s="125">
        <v>89</v>
      </c>
      <c r="E20" s="126"/>
    </row>
    <row r="21" spans="1:5" s="118" customFormat="1" ht="34" x14ac:dyDescent="0.2">
      <c r="A21" s="131" t="s">
        <v>94</v>
      </c>
      <c r="B21" s="128" t="s">
        <v>169</v>
      </c>
      <c r="C21" s="124" t="s">
        <v>1563</v>
      </c>
      <c r="D21" s="130">
        <v>101</v>
      </c>
      <c r="E21" s="126"/>
    </row>
    <row r="22" spans="1:5" s="118" customFormat="1" ht="34" x14ac:dyDescent="0.2">
      <c r="A22" s="132"/>
      <c r="B22" s="128" t="s">
        <v>95</v>
      </c>
      <c r="C22" s="124" t="s">
        <v>96</v>
      </c>
      <c r="D22" s="130">
        <v>1</v>
      </c>
      <c r="E22" s="126"/>
    </row>
    <row r="23" spans="1:5" s="118" customFormat="1" ht="17" x14ac:dyDescent="0.2">
      <c r="A23" s="128" t="s">
        <v>88</v>
      </c>
      <c r="B23" s="128" t="s">
        <v>1562</v>
      </c>
      <c r="C23" s="128" t="s">
        <v>1560</v>
      </c>
      <c r="D23" s="130">
        <v>1</v>
      </c>
      <c r="E23" s="126"/>
    </row>
    <row r="24" spans="1:5" s="118" customFormat="1" ht="34" customHeight="1" x14ac:dyDescent="0.2">
      <c r="A24" s="306" t="s">
        <v>90</v>
      </c>
      <c r="B24" s="128" t="s">
        <v>170</v>
      </c>
      <c r="C24" s="124" t="s">
        <v>91</v>
      </c>
      <c r="D24" s="130">
        <v>1</v>
      </c>
      <c r="E24" s="126"/>
    </row>
    <row r="25" spans="1:5" s="118" customFormat="1" ht="17" customHeight="1" x14ac:dyDescent="0.2">
      <c r="A25" s="307"/>
      <c r="B25" s="128" t="s">
        <v>1561</v>
      </c>
      <c r="C25" s="128" t="s">
        <v>1560</v>
      </c>
      <c r="D25" s="130">
        <v>1</v>
      </c>
      <c r="E25" s="126"/>
    </row>
    <row r="26" spans="1:5" s="118" customFormat="1" ht="17" x14ac:dyDescent="0.2">
      <c r="A26" s="308" t="s">
        <v>343</v>
      </c>
      <c r="B26" s="308"/>
      <c r="C26" s="308"/>
      <c r="D26" s="133" t="s">
        <v>1559</v>
      </c>
      <c r="E26" s="134"/>
    </row>
    <row r="27" spans="1:5" s="118" customFormat="1" ht="16" x14ac:dyDescent="0.2">
      <c r="A27" s="316"/>
      <c r="B27" s="316"/>
      <c r="C27" s="316"/>
      <c r="D27" s="316"/>
      <c r="E27" s="316"/>
    </row>
    <row r="28" spans="1:5" s="118" customFormat="1" ht="19" customHeight="1" thickBot="1" x14ac:dyDescent="0.25">
      <c r="A28" s="311" t="s">
        <v>346</v>
      </c>
      <c r="B28" s="311"/>
      <c r="C28" s="311"/>
      <c r="D28" s="311"/>
      <c r="E28" s="311"/>
    </row>
    <row r="29" spans="1:5" s="118" customFormat="1" ht="19" customHeight="1" x14ac:dyDescent="0.2">
      <c r="A29" s="317" t="s">
        <v>346</v>
      </c>
      <c r="B29" s="124" t="s">
        <v>99</v>
      </c>
      <c r="C29" s="124" t="s">
        <v>100</v>
      </c>
      <c r="D29" s="130">
        <v>529</v>
      </c>
      <c r="E29" s="240"/>
    </row>
    <row r="30" spans="1:5" s="118" customFormat="1" ht="19" customHeight="1" x14ac:dyDescent="0.2">
      <c r="A30" s="307"/>
      <c r="B30" s="124" t="s">
        <v>1558</v>
      </c>
      <c r="C30" s="124" t="s">
        <v>1557</v>
      </c>
      <c r="D30" s="130">
        <v>2</v>
      </c>
      <c r="E30" s="126"/>
    </row>
    <row r="31" spans="1:5" s="118" customFormat="1" ht="16" x14ac:dyDescent="0.2">
      <c r="A31" s="308" t="s">
        <v>344</v>
      </c>
      <c r="B31" s="308"/>
      <c r="C31" s="308"/>
      <c r="D31" s="135">
        <v>531</v>
      </c>
      <c r="E31" s="134"/>
    </row>
    <row r="32" spans="1:5" s="118" customFormat="1" ht="39" customHeight="1" thickBot="1" x14ac:dyDescent="0.25">
      <c r="A32" s="308" t="s">
        <v>345</v>
      </c>
      <c r="B32" s="308"/>
      <c r="C32" s="308"/>
      <c r="D32" s="71" t="s">
        <v>1246</v>
      </c>
      <c r="E32" s="134"/>
    </row>
    <row r="33" spans="1:5" s="118" customFormat="1" ht="60" customHeight="1" x14ac:dyDescent="0.2">
      <c r="A33" s="309" t="s">
        <v>1556</v>
      </c>
      <c r="B33" s="310"/>
      <c r="C33" s="310"/>
      <c r="D33" s="310"/>
      <c r="E33" s="310"/>
    </row>
    <row r="34" spans="1:5" s="118" customFormat="1" ht="43" customHeight="1" x14ac:dyDescent="0.2">
      <c r="A34" s="314" t="s">
        <v>351</v>
      </c>
      <c r="B34" s="314"/>
      <c r="C34" s="314"/>
      <c r="D34" s="314"/>
      <c r="E34" s="314"/>
    </row>
    <row r="35" spans="1:5" s="118" customFormat="1" ht="25" customHeight="1" thickBot="1" x14ac:dyDescent="0.25">
      <c r="A35" s="311" t="s">
        <v>349</v>
      </c>
      <c r="B35" s="311"/>
      <c r="C35" s="311"/>
      <c r="D35" s="311"/>
      <c r="E35" s="311"/>
    </row>
    <row r="36" spans="1:5" s="118" customFormat="1" ht="17" x14ac:dyDescent="0.2">
      <c r="A36" s="124" t="s">
        <v>65</v>
      </c>
      <c r="B36" s="124" t="s">
        <v>76</v>
      </c>
      <c r="C36" s="124" t="s">
        <v>171</v>
      </c>
      <c r="D36" s="136">
        <v>31</v>
      </c>
      <c r="E36" s="126"/>
    </row>
    <row r="37" spans="1:5" s="118" customFormat="1" ht="17" x14ac:dyDescent="0.2">
      <c r="A37" s="124" t="s">
        <v>92</v>
      </c>
      <c r="B37" s="124" t="s">
        <v>93</v>
      </c>
      <c r="C37" s="124" t="s">
        <v>1555</v>
      </c>
      <c r="D37" s="136">
        <v>2</v>
      </c>
      <c r="E37" s="126"/>
    </row>
    <row r="38" spans="1:5" s="118" customFormat="1" ht="34" x14ac:dyDescent="0.2">
      <c r="A38" s="306" t="s">
        <v>89</v>
      </c>
      <c r="B38" s="124" t="s">
        <v>1554</v>
      </c>
      <c r="C38" s="124" t="s">
        <v>91</v>
      </c>
      <c r="D38" s="136">
        <v>1</v>
      </c>
      <c r="E38" s="126"/>
    </row>
    <row r="39" spans="1:5" s="118" customFormat="1" ht="34" x14ac:dyDescent="0.2">
      <c r="A39" s="307"/>
      <c r="B39" s="124" t="s">
        <v>1553</v>
      </c>
      <c r="C39" s="124" t="s">
        <v>91</v>
      </c>
      <c r="D39" s="136">
        <v>1</v>
      </c>
      <c r="E39" s="126"/>
    </row>
    <row r="40" spans="1:5" s="118" customFormat="1" ht="34" x14ac:dyDescent="0.2">
      <c r="A40" s="128" t="s">
        <v>97</v>
      </c>
      <c r="B40" s="128" t="s">
        <v>98</v>
      </c>
      <c r="C40" s="124" t="s">
        <v>172</v>
      </c>
      <c r="D40" s="130">
        <v>1</v>
      </c>
      <c r="E40" s="126"/>
    </row>
    <row r="41" spans="1:5" ht="37" customHeight="1" thickBot="1" x14ac:dyDescent="0.25">
      <c r="A41" s="308" t="s">
        <v>343</v>
      </c>
      <c r="B41" s="308"/>
      <c r="C41" s="308"/>
      <c r="D41" s="137">
        <v>36</v>
      </c>
      <c r="E41" s="134"/>
    </row>
    <row r="42" spans="1:5" ht="15" customHeight="1" x14ac:dyDescent="0.2">
      <c r="A42" s="309"/>
      <c r="B42" s="310"/>
      <c r="C42" s="310"/>
      <c r="D42" s="310"/>
      <c r="E42" s="310"/>
    </row>
    <row r="43" spans="1:5" ht="23" customHeight="1" thickBot="1" x14ac:dyDescent="0.25">
      <c r="A43" s="311" t="s">
        <v>347</v>
      </c>
      <c r="B43" s="311"/>
      <c r="C43" s="311"/>
      <c r="D43" s="311"/>
      <c r="E43" s="311"/>
    </row>
    <row r="44" spans="1:5" ht="40" customHeight="1" x14ac:dyDescent="0.2">
      <c r="A44" s="131" t="s">
        <v>101</v>
      </c>
      <c r="B44" s="128" t="s">
        <v>102</v>
      </c>
      <c r="C44" s="128" t="s">
        <v>173</v>
      </c>
      <c r="D44" s="130">
        <v>4</v>
      </c>
      <c r="E44" s="138"/>
    </row>
    <row r="45" spans="1:5" ht="19" customHeight="1" x14ac:dyDescent="0.2">
      <c r="A45" s="127"/>
      <c r="B45" s="124" t="s">
        <v>1552</v>
      </c>
      <c r="C45" s="139"/>
      <c r="D45" s="136">
        <v>1</v>
      </c>
      <c r="E45" s="126"/>
    </row>
    <row r="46" spans="1:5" ht="15" customHeight="1" x14ac:dyDescent="0.2">
      <c r="A46" s="124" t="s">
        <v>103</v>
      </c>
      <c r="B46" s="124" t="s">
        <v>674</v>
      </c>
      <c r="C46" s="139"/>
      <c r="D46" s="136">
        <v>2</v>
      </c>
      <c r="E46" s="126"/>
    </row>
    <row r="47" spans="1:5" ht="15" customHeight="1" x14ac:dyDescent="0.2">
      <c r="A47" s="124" t="s">
        <v>104</v>
      </c>
      <c r="B47" s="124" t="s">
        <v>675</v>
      </c>
      <c r="C47" s="139"/>
      <c r="D47" s="136">
        <v>1</v>
      </c>
      <c r="E47" s="126"/>
    </row>
    <row r="48" spans="1:5" ht="15" customHeight="1" x14ac:dyDescent="0.2">
      <c r="A48" s="124" t="s">
        <v>105</v>
      </c>
      <c r="B48" s="124" t="s">
        <v>1551</v>
      </c>
      <c r="C48" s="139"/>
      <c r="D48" s="136">
        <v>1</v>
      </c>
      <c r="E48" s="126"/>
    </row>
    <row r="49" spans="1:5" ht="15" customHeight="1" x14ac:dyDescent="0.2">
      <c r="A49" s="124" t="s">
        <v>106</v>
      </c>
      <c r="B49" s="124" t="s">
        <v>676</v>
      </c>
      <c r="C49" s="139"/>
      <c r="D49" s="136">
        <v>1</v>
      </c>
      <c r="E49" s="126"/>
    </row>
    <row r="50" spans="1:5" ht="15" customHeight="1" x14ac:dyDescent="0.2">
      <c r="A50" s="308" t="s">
        <v>348</v>
      </c>
      <c r="B50" s="308"/>
      <c r="C50" s="308"/>
      <c r="D50" s="137">
        <v>10</v>
      </c>
      <c r="E50" s="134"/>
    </row>
    <row r="51" spans="1:5" ht="15" customHeight="1" x14ac:dyDescent="0.2">
      <c r="A51" s="312"/>
      <c r="B51" s="312"/>
      <c r="C51" s="312"/>
      <c r="D51" s="312"/>
      <c r="E51" s="312"/>
    </row>
    <row r="52" spans="1:5" ht="39" customHeight="1" thickBot="1" x14ac:dyDescent="0.25">
      <c r="A52" s="313" t="s">
        <v>345</v>
      </c>
      <c r="B52" s="313"/>
      <c r="C52" s="313"/>
      <c r="D52" s="140">
        <v>46</v>
      </c>
      <c r="E52" s="141"/>
    </row>
    <row r="53" spans="1:5" ht="26" customHeight="1" x14ac:dyDescent="0.2">
      <c r="A53" s="309" t="s">
        <v>1550</v>
      </c>
      <c r="B53" s="310"/>
      <c r="C53" s="310"/>
      <c r="D53" s="310"/>
      <c r="E53" s="310"/>
    </row>
  </sheetData>
  <mergeCells count="20">
    <mergeCell ref="A32:C32"/>
    <mergeCell ref="A33:E33"/>
    <mergeCell ref="A34:E34"/>
    <mergeCell ref="A35:E35"/>
    <mergeCell ref="A5:E5"/>
    <mergeCell ref="A6:E6"/>
    <mergeCell ref="A26:C26"/>
    <mergeCell ref="A27:E27"/>
    <mergeCell ref="A28:E28"/>
    <mergeCell ref="A24:A25"/>
    <mergeCell ref="A29:A30"/>
    <mergeCell ref="A31:C31"/>
    <mergeCell ref="A38:A39"/>
    <mergeCell ref="A41:C41"/>
    <mergeCell ref="A53:E53"/>
    <mergeCell ref="A42:E42"/>
    <mergeCell ref="A43:E43"/>
    <mergeCell ref="A50:C50"/>
    <mergeCell ref="A51:E51"/>
    <mergeCell ref="A52:C52"/>
  </mergeCells>
  <pageMargins left="0.75" right="0.75" top="1" bottom="1" header="0.5" footer="0.5"/>
  <pageSetup paperSize="9" orientation="portrait" horizontalDpi="4294967292" verticalDpi="429496729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1207F-153D-5242-B4B7-D5FC1A66DB8A}">
  <dimension ref="A1:E20"/>
  <sheetViews>
    <sheetView showGridLines="0" zoomScaleNormal="100" workbookViewId="0"/>
  </sheetViews>
  <sheetFormatPr baseColWidth="10" defaultColWidth="10.6640625" defaultRowHeight="15" customHeight="1" x14ac:dyDescent="0.2"/>
  <cols>
    <col min="1" max="1" width="49" style="30" customWidth="1"/>
    <col min="2" max="3" width="14" style="8" customWidth="1"/>
    <col min="4" max="205" width="14" style="30" customWidth="1"/>
    <col min="206" max="16384" width="10.6640625" style="30"/>
  </cols>
  <sheetData>
    <row r="1" spans="1:5" s="112" customFormat="1" ht="15" customHeight="1" x14ac:dyDescent="0.2">
      <c r="A1" s="81" t="str">
        <f>HYPERLINK("#'Index'!A1","Back to index")</f>
        <v>Back to index</v>
      </c>
      <c r="B1" s="4"/>
      <c r="C1" s="4"/>
      <c r="D1" s="5"/>
      <c r="E1" s="111"/>
    </row>
    <row r="2" spans="1:5" ht="45" customHeight="1" x14ac:dyDescent="0.25">
      <c r="A2" s="113" t="s">
        <v>870</v>
      </c>
    </row>
    <row r="3" spans="1:5" ht="21" customHeight="1" x14ac:dyDescent="0.2">
      <c r="A3" s="10" t="s">
        <v>352</v>
      </c>
      <c r="B3" s="11"/>
      <c r="C3" s="12"/>
    </row>
    <row r="4" spans="1:5" s="9" customFormat="1" ht="16" x14ac:dyDescent="0.2">
      <c r="A4" s="45"/>
      <c r="B4" s="8"/>
      <c r="C4" s="100"/>
    </row>
    <row r="5" spans="1:5" s="9" customFormat="1" ht="20" customHeight="1" thickBot="1" x14ac:dyDescent="0.25">
      <c r="A5" s="36" t="s">
        <v>322</v>
      </c>
      <c r="B5" s="74" t="s">
        <v>925</v>
      </c>
      <c r="C5" s="35" t="s">
        <v>677</v>
      </c>
    </row>
    <row r="6" spans="1:5" s="9" customFormat="1" ht="19" customHeight="1" x14ac:dyDescent="0.2">
      <c r="A6" s="103"/>
      <c r="B6" s="105"/>
      <c r="C6" s="104"/>
    </row>
    <row r="7" spans="1:5" s="9" customFormat="1" ht="19" customHeight="1" x14ac:dyDescent="0.2">
      <c r="A7" s="21" t="s">
        <v>353</v>
      </c>
      <c r="B7" s="106" t="s">
        <v>1533</v>
      </c>
      <c r="C7" s="20" t="s">
        <v>712</v>
      </c>
    </row>
    <row r="8" spans="1:5" s="9" customFormat="1" ht="19" customHeight="1" x14ac:dyDescent="0.2">
      <c r="A8" s="22" t="s">
        <v>354</v>
      </c>
      <c r="B8" s="106" t="s">
        <v>1532</v>
      </c>
      <c r="C8" s="23" t="s">
        <v>678</v>
      </c>
    </row>
    <row r="9" spans="1:5" s="9" customFormat="1" ht="19" customHeight="1" x14ac:dyDescent="0.2">
      <c r="A9" s="22" t="s">
        <v>355</v>
      </c>
      <c r="B9" s="106" t="s">
        <v>1531</v>
      </c>
      <c r="C9" s="23" t="s">
        <v>679</v>
      </c>
    </row>
    <row r="10" spans="1:5" s="9" customFormat="1" ht="19" customHeight="1" x14ac:dyDescent="0.2">
      <c r="A10" s="22" t="s">
        <v>356</v>
      </c>
      <c r="B10" s="106" t="s">
        <v>1530</v>
      </c>
      <c r="C10" s="23" t="s">
        <v>1529</v>
      </c>
    </row>
    <row r="11" spans="1:5" s="9" customFormat="1" ht="19" customHeight="1" x14ac:dyDescent="0.2">
      <c r="A11" s="22" t="s">
        <v>357</v>
      </c>
      <c r="B11" s="106" t="s">
        <v>1528</v>
      </c>
      <c r="C11" s="23" t="s">
        <v>680</v>
      </c>
    </row>
    <row r="12" spans="1:5" s="9" customFormat="1" ht="21" customHeight="1" x14ac:dyDescent="0.2">
      <c r="A12" s="22" t="s">
        <v>358</v>
      </c>
      <c r="B12" s="106" t="s">
        <v>1527</v>
      </c>
      <c r="C12" s="23" t="s">
        <v>1526</v>
      </c>
    </row>
    <row r="13" spans="1:5" s="9" customFormat="1" ht="29" customHeight="1" x14ac:dyDescent="0.2">
      <c r="A13" s="79" t="s">
        <v>359</v>
      </c>
      <c r="B13" s="142" t="s">
        <v>1525</v>
      </c>
      <c r="C13" s="71" t="s">
        <v>1524</v>
      </c>
    </row>
    <row r="14" spans="1:5" s="9" customFormat="1" ht="33" customHeight="1" x14ac:dyDescent="0.2">
      <c r="A14" s="22" t="s">
        <v>360</v>
      </c>
      <c r="B14" s="106" t="s">
        <v>1212</v>
      </c>
      <c r="C14" s="23" t="s">
        <v>1374</v>
      </c>
    </row>
    <row r="15" spans="1:5" s="9" customFormat="1" ht="21" customHeight="1" x14ac:dyDescent="0.2">
      <c r="A15" s="22" t="s">
        <v>361</v>
      </c>
      <c r="B15" s="106" t="s">
        <v>20</v>
      </c>
      <c r="C15" s="23" t="s">
        <v>14</v>
      </c>
    </row>
    <row r="16" spans="1:5" s="9" customFormat="1" ht="21" customHeight="1" x14ac:dyDescent="0.2">
      <c r="A16" s="79" t="s">
        <v>362</v>
      </c>
      <c r="B16" s="142" t="s">
        <v>1377</v>
      </c>
      <c r="C16" s="71" t="s">
        <v>1376</v>
      </c>
    </row>
    <row r="17" spans="1:3" s="9" customFormat="1" ht="33" customHeight="1" x14ac:dyDescent="0.2">
      <c r="A17" s="22" t="s">
        <v>363</v>
      </c>
      <c r="B17" s="106" t="s">
        <v>5</v>
      </c>
      <c r="C17" s="23" t="s">
        <v>5</v>
      </c>
    </row>
    <row r="18" spans="1:3" s="6" customFormat="1" ht="34" customHeight="1" x14ac:dyDescent="0.2">
      <c r="A18" s="79" t="s">
        <v>364</v>
      </c>
      <c r="B18" s="84" t="s">
        <v>1523</v>
      </c>
      <c r="C18" s="71" t="s">
        <v>1522</v>
      </c>
    </row>
    <row r="19" spans="1:3" ht="38" customHeight="1" thickBot="1" x14ac:dyDescent="0.25">
      <c r="A19" s="34" t="s">
        <v>365</v>
      </c>
      <c r="B19" s="143" t="s">
        <v>1521</v>
      </c>
      <c r="C19" s="64" t="s">
        <v>1520</v>
      </c>
    </row>
    <row r="20" spans="1:3" ht="23" customHeight="1" x14ac:dyDescent="0.2">
      <c r="A20" s="292" t="s">
        <v>1504</v>
      </c>
      <c r="B20" s="292"/>
      <c r="C20" s="292"/>
    </row>
  </sheetData>
  <mergeCells count="1">
    <mergeCell ref="A20:C20"/>
  </mergeCells>
  <pageMargins left="0.75" right="0.75" top="1" bottom="1" header="0.5" footer="0.5"/>
  <pageSetup paperSize="9" orientation="portrait" horizontalDpi="4294967292" verticalDpi="429496729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B8C1A-0ADD-F847-9587-10514B084049}">
  <dimension ref="A1:F8"/>
  <sheetViews>
    <sheetView showGridLines="0" zoomScaleNormal="100" workbookViewId="0"/>
  </sheetViews>
  <sheetFormatPr baseColWidth="10" defaultColWidth="10.6640625" defaultRowHeight="15" customHeight="1" x14ac:dyDescent="0.2"/>
  <cols>
    <col min="1" max="1" width="45.5" style="30" customWidth="1"/>
    <col min="2" max="6" width="14" style="8" customWidth="1"/>
    <col min="7" max="16384" width="10.6640625" style="30"/>
  </cols>
  <sheetData>
    <row r="1" spans="1:6" ht="15" customHeight="1" x14ac:dyDescent="0.2">
      <c r="A1" s="81" t="str">
        <f>HYPERLINK("#'Index'!A1","Back to index")</f>
        <v>Back to index</v>
      </c>
    </row>
    <row r="2" spans="1:6" ht="45" customHeight="1" x14ac:dyDescent="0.25">
      <c r="A2" s="7" t="s">
        <v>870</v>
      </c>
    </row>
    <row r="3" spans="1:6" ht="21" customHeight="1" x14ac:dyDescent="0.2">
      <c r="A3" s="10" t="s">
        <v>366</v>
      </c>
      <c r="B3" s="11"/>
      <c r="C3" s="12"/>
      <c r="D3" s="12"/>
      <c r="E3" s="12"/>
      <c r="F3" s="12"/>
    </row>
    <row r="4" spans="1:6" ht="16" x14ac:dyDescent="0.2">
      <c r="A4" s="45"/>
    </row>
    <row r="5" spans="1:6" s="9" customFormat="1" ht="18" thickBot="1" x14ac:dyDescent="0.25">
      <c r="A5" s="36"/>
      <c r="B5" s="74" t="s">
        <v>869</v>
      </c>
      <c r="C5" s="35" t="s">
        <v>587</v>
      </c>
      <c r="D5" s="35" t="s">
        <v>160</v>
      </c>
      <c r="E5" s="35" t="s">
        <v>135</v>
      </c>
      <c r="F5" s="35" t="s">
        <v>109</v>
      </c>
    </row>
    <row r="6" spans="1:6" s="9" customFormat="1" ht="24" customHeight="1" x14ac:dyDescent="0.2">
      <c r="A6" s="22" t="s">
        <v>642</v>
      </c>
      <c r="B6" s="75" t="s">
        <v>32</v>
      </c>
      <c r="C6" s="23" t="s">
        <v>1438</v>
      </c>
      <c r="D6" s="23" t="s">
        <v>147</v>
      </c>
      <c r="E6" s="23" t="s">
        <v>643</v>
      </c>
      <c r="F6" s="23" t="s">
        <v>52</v>
      </c>
    </row>
    <row r="7" spans="1:6" s="9" customFormat="1" ht="38" customHeight="1" thickBot="1" x14ac:dyDescent="0.25">
      <c r="A7" s="22" t="s">
        <v>644</v>
      </c>
      <c r="B7" s="78" t="s">
        <v>1437</v>
      </c>
      <c r="C7" s="23" t="s">
        <v>1436</v>
      </c>
      <c r="D7" s="23" t="s">
        <v>645</v>
      </c>
      <c r="E7" s="23" t="s">
        <v>646</v>
      </c>
      <c r="F7" s="23" t="s">
        <v>647</v>
      </c>
    </row>
    <row r="8" spans="1:6" ht="122" customHeight="1" x14ac:dyDescent="0.2">
      <c r="A8" s="259" t="s">
        <v>1435</v>
      </c>
      <c r="B8" s="259"/>
      <c r="C8" s="259"/>
      <c r="D8" s="259"/>
      <c r="E8" s="259"/>
      <c r="F8" s="259"/>
    </row>
  </sheetData>
  <mergeCells count="1">
    <mergeCell ref="A8:F8"/>
  </mergeCells>
  <pageMargins left="0.75" right="0.75" top="1" bottom="1" header="0.5" footer="0.5"/>
  <pageSetup paperSize="9" orientation="portrait" horizontalDpi="4294967292" verticalDpi="429496729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5E8926-AFC1-1542-9A86-F24B2ADE28BD}">
  <dimension ref="A1:H30"/>
  <sheetViews>
    <sheetView showGridLines="0" zoomScaleNormal="100" workbookViewId="0"/>
  </sheetViews>
  <sheetFormatPr baseColWidth="10" defaultColWidth="10.6640625" defaultRowHeight="15" customHeight="1" x14ac:dyDescent="0.2"/>
  <cols>
    <col min="1" max="1" width="45.5" style="30" customWidth="1"/>
    <col min="2" max="4" width="15.5" style="8" customWidth="1"/>
    <col min="5" max="7" width="15.5" style="30" customWidth="1"/>
    <col min="8" max="205" width="14" style="30" customWidth="1"/>
    <col min="206" max="16384" width="10.6640625" style="30"/>
  </cols>
  <sheetData>
    <row r="1" spans="1:7" ht="15" customHeight="1" x14ac:dyDescent="0.2">
      <c r="A1" s="81" t="str">
        <f>HYPERLINK("#'Index'!A1","Back to index")</f>
        <v>Back to index</v>
      </c>
    </row>
    <row r="2" spans="1:7" ht="45" customHeight="1" x14ac:dyDescent="0.25">
      <c r="A2" s="7" t="s">
        <v>870</v>
      </c>
    </row>
    <row r="3" spans="1:7" ht="21" customHeight="1" x14ac:dyDescent="0.2">
      <c r="A3" s="10" t="s">
        <v>1712</v>
      </c>
      <c r="B3" s="11"/>
      <c r="C3" s="11"/>
      <c r="D3" s="12"/>
    </row>
    <row r="4" spans="1:7" ht="16" x14ac:dyDescent="0.2">
      <c r="A4" s="13"/>
      <c r="B4" s="11"/>
      <c r="C4" s="11"/>
      <c r="D4" s="14"/>
    </row>
    <row r="5" spans="1:7" ht="16" customHeight="1" thickBot="1" x14ac:dyDescent="0.25">
      <c r="A5" s="145"/>
      <c r="B5" s="296" t="s">
        <v>910</v>
      </c>
      <c r="C5" s="296"/>
      <c r="D5" s="296"/>
      <c r="E5" s="258" t="s">
        <v>1711</v>
      </c>
      <c r="F5" s="258"/>
      <c r="G5" s="258"/>
    </row>
    <row r="6" spans="1:7" ht="16" x14ac:dyDescent="0.2">
      <c r="A6" s="318"/>
      <c r="B6" s="287"/>
      <c r="C6" s="287"/>
      <c r="D6" s="287"/>
      <c r="E6" s="287"/>
      <c r="F6" s="287"/>
      <c r="G6" s="287"/>
    </row>
    <row r="7" spans="1:7" s="9" customFormat="1" ht="35" thickBot="1" x14ac:dyDescent="0.25">
      <c r="A7" s="146" t="s">
        <v>322</v>
      </c>
      <c r="B7" s="74" t="s">
        <v>176</v>
      </c>
      <c r="C7" s="74" t="s">
        <v>367</v>
      </c>
      <c r="D7" s="74" t="s">
        <v>1645</v>
      </c>
      <c r="E7" s="35" t="s">
        <v>176</v>
      </c>
      <c r="F7" s="35" t="s">
        <v>367</v>
      </c>
      <c r="G7" s="35" t="s">
        <v>1645</v>
      </c>
    </row>
    <row r="8" spans="1:7" s="9" customFormat="1" ht="16" x14ac:dyDescent="0.2">
      <c r="A8" s="103"/>
      <c r="B8" s="75"/>
      <c r="C8" s="75"/>
      <c r="D8" s="75"/>
      <c r="E8" s="147"/>
      <c r="F8" s="147"/>
      <c r="G8" s="147"/>
    </row>
    <row r="9" spans="1:7" s="9" customFormat="1" ht="17" x14ac:dyDescent="0.2">
      <c r="A9" s="19" t="s">
        <v>369</v>
      </c>
      <c r="B9" s="142" t="s">
        <v>1710</v>
      </c>
      <c r="C9" s="142" t="s">
        <v>1604</v>
      </c>
      <c r="D9" s="142" t="s">
        <v>1710</v>
      </c>
      <c r="E9" s="148" t="s">
        <v>1709</v>
      </c>
      <c r="F9" s="148" t="s">
        <v>1604</v>
      </c>
      <c r="G9" s="148" t="s">
        <v>1709</v>
      </c>
    </row>
    <row r="10" spans="1:7" s="9" customFormat="1" ht="44" customHeight="1" x14ac:dyDescent="0.2">
      <c r="A10" s="22" t="s">
        <v>370</v>
      </c>
      <c r="B10" s="106" t="s">
        <v>1708</v>
      </c>
      <c r="C10" s="106" t="s">
        <v>1707</v>
      </c>
      <c r="D10" s="106" t="s">
        <v>1706</v>
      </c>
      <c r="E10" s="23" t="s">
        <v>1705</v>
      </c>
      <c r="F10" s="23" t="s">
        <v>1704</v>
      </c>
      <c r="G10" s="23" t="s">
        <v>1703</v>
      </c>
    </row>
    <row r="11" spans="1:7" s="9" customFormat="1" ht="17" x14ac:dyDescent="0.2">
      <c r="A11" s="22" t="s">
        <v>371</v>
      </c>
      <c r="B11" s="106" t="s">
        <v>1702</v>
      </c>
      <c r="C11" s="106" t="s">
        <v>1604</v>
      </c>
      <c r="D11" s="106" t="s">
        <v>1702</v>
      </c>
      <c r="E11" s="23" t="s">
        <v>1701</v>
      </c>
      <c r="F11" s="23" t="s">
        <v>1604</v>
      </c>
      <c r="G11" s="23" t="s">
        <v>1701</v>
      </c>
    </row>
    <row r="12" spans="1:7" s="9" customFormat="1" ht="17" x14ac:dyDescent="0.2">
      <c r="A12" s="22" t="s">
        <v>372</v>
      </c>
      <c r="B12" s="106" t="s">
        <v>1700</v>
      </c>
      <c r="C12" s="106" t="s">
        <v>1699</v>
      </c>
      <c r="D12" s="106" t="s">
        <v>1698</v>
      </c>
      <c r="E12" s="23" t="s">
        <v>1697</v>
      </c>
      <c r="F12" s="23" t="s">
        <v>1604</v>
      </c>
      <c r="G12" s="23" t="s">
        <v>1697</v>
      </c>
    </row>
    <row r="13" spans="1:7" s="9" customFormat="1" ht="17" x14ac:dyDescent="0.2">
      <c r="A13" s="22" t="s">
        <v>373</v>
      </c>
      <c r="B13" s="106" t="s">
        <v>1696</v>
      </c>
      <c r="C13" s="106" t="s">
        <v>1695</v>
      </c>
      <c r="D13" s="106" t="s">
        <v>1694</v>
      </c>
      <c r="E13" s="23" t="s">
        <v>1693</v>
      </c>
      <c r="F13" s="23" t="s">
        <v>1692</v>
      </c>
      <c r="G13" s="23" t="s">
        <v>1691</v>
      </c>
    </row>
    <row r="14" spans="1:7" s="9" customFormat="1" ht="17" x14ac:dyDescent="0.2">
      <c r="A14" s="79" t="s">
        <v>374</v>
      </c>
      <c r="B14" s="142" t="s">
        <v>1690</v>
      </c>
      <c r="C14" s="142" t="s">
        <v>1677</v>
      </c>
      <c r="D14" s="142" t="s">
        <v>1689</v>
      </c>
      <c r="E14" s="71" t="s">
        <v>1688</v>
      </c>
      <c r="F14" s="71" t="s">
        <v>1687</v>
      </c>
      <c r="G14" s="71" t="s">
        <v>1686</v>
      </c>
    </row>
    <row r="15" spans="1:7" s="9" customFormat="1" ht="16" x14ac:dyDescent="0.2">
      <c r="A15" s="31"/>
      <c r="B15" s="82"/>
      <c r="C15" s="77"/>
      <c r="D15" s="77"/>
      <c r="E15" s="31"/>
      <c r="F15" s="31"/>
      <c r="G15" s="31"/>
    </row>
    <row r="16" spans="1:7" s="9" customFormat="1" ht="17" x14ac:dyDescent="0.2">
      <c r="A16" s="21" t="s">
        <v>375</v>
      </c>
      <c r="B16" s="106" t="s">
        <v>1685</v>
      </c>
      <c r="C16" s="106" t="s">
        <v>1604</v>
      </c>
      <c r="D16" s="106" t="s">
        <v>1685</v>
      </c>
      <c r="E16" s="20" t="s">
        <v>1684</v>
      </c>
      <c r="F16" s="20" t="s">
        <v>1604</v>
      </c>
      <c r="G16" s="20" t="s">
        <v>1684</v>
      </c>
    </row>
    <row r="17" spans="1:8" s="9" customFormat="1" ht="33" customHeight="1" x14ac:dyDescent="0.2">
      <c r="A17" s="22" t="s">
        <v>376</v>
      </c>
      <c r="B17" s="106" t="s">
        <v>1659</v>
      </c>
      <c r="C17" s="106" t="s">
        <v>1604</v>
      </c>
      <c r="D17" s="106" t="s">
        <v>1659</v>
      </c>
      <c r="E17" s="23" t="s">
        <v>1683</v>
      </c>
      <c r="F17" s="23" t="s">
        <v>1682</v>
      </c>
      <c r="G17" s="23" t="s">
        <v>1681</v>
      </c>
    </row>
    <row r="18" spans="1:8" s="9" customFormat="1" ht="17" x14ac:dyDescent="0.2">
      <c r="A18" s="22" t="s">
        <v>377</v>
      </c>
      <c r="B18" s="106" t="s">
        <v>1680</v>
      </c>
      <c r="C18" s="106" t="s">
        <v>1604</v>
      </c>
      <c r="D18" s="106" t="s">
        <v>1680</v>
      </c>
      <c r="E18" s="23" t="s">
        <v>1679</v>
      </c>
      <c r="F18" s="23" t="s">
        <v>1604</v>
      </c>
      <c r="G18" s="23" t="s">
        <v>1679</v>
      </c>
    </row>
    <row r="19" spans="1:8" s="9" customFormat="1" ht="17" x14ac:dyDescent="0.2">
      <c r="A19" s="79" t="s">
        <v>378</v>
      </c>
      <c r="B19" s="142" t="s">
        <v>1678</v>
      </c>
      <c r="C19" s="142" t="s">
        <v>1677</v>
      </c>
      <c r="D19" s="142" t="s">
        <v>1676</v>
      </c>
      <c r="E19" s="71" t="s">
        <v>1675</v>
      </c>
      <c r="F19" s="71" t="s">
        <v>1674</v>
      </c>
      <c r="G19" s="71" t="s">
        <v>1673</v>
      </c>
    </row>
    <row r="20" spans="1:8" s="9" customFormat="1" ht="16" x14ac:dyDescent="0.2">
      <c r="A20" s="27"/>
      <c r="B20" s="77"/>
      <c r="C20" s="77"/>
      <c r="D20" s="77"/>
      <c r="E20" s="27"/>
      <c r="F20" s="27"/>
      <c r="G20" s="27"/>
    </row>
    <row r="21" spans="1:8" s="9" customFormat="1" ht="34" customHeight="1" x14ac:dyDescent="0.2">
      <c r="A21" s="9" t="s">
        <v>379</v>
      </c>
      <c r="B21" s="106" t="s">
        <v>1635</v>
      </c>
      <c r="C21" s="106" t="s">
        <v>1666</v>
      </c>
      <c r="D21" s="106" t="s">
        <v>1383</v>
      </c>
      <c r="E21" s="25" t="s">
        <v>1637</v>
      </c>
      <c r="F21" s="25" t="s">
        <v>1672</v>
      </c>
      <c r="G21" s="25" t="s">
        <v>1383</v>
      </c>
    </row>
    <row r="22" spans="1:8" s="9" customFormat="1" ht="17" x14ac:dyDescent="0.2">
      <c r="A22" s="22" t="s">
        <v>380</v>
      </c>
      <c r="B22" s="106" t="s">
        <v>1671</v>
      </c>
      <c r="C22" s="106" t="s">
        <v>1604</v>
      </c>
      <c r="D22" s="106" t="s">
        <v>1671</v>
      </c>
      <c r="E22" s="23" t="s">
        <v>1670</v>
      </c>
      <c r="F22" s="23" t="s">
        <v>1604</v>
      </c>
      <c r="G22" s="23" t="s">
        <v>1670</v>
      </c>
    </row>
    <row r="23" spans="1:8" s="9" customFormat="1" ht="17" x14ac:dyDescent="0.2">
      <c r="A23" s="22" t="s">
        <v>381</v>
      </c>
      <c r="B23" s="106" t="s">
        <v>1669</v>
      </c>
      <c r="C23" s="106" t="s">
        <v>1604</v>
      </c>
      <c r="D23" s="106" t="s">
        <v>1669</v>
      </c>
      <c r="E23" s="23" t="s">
        <v>1668</v>
      </c>
      <c r="F23" s="23" t="s">
        <v>1604</v>
      </c>
      <c r="G23" s="23" t="s">
        <v>1668</v>
      </c>
    </row>
    <row r="24" spans="1:8" s="9" customFormat="1" ht="17" x14ac:dyDescent="0.2">
      <c r="A24" s="22" t="s">
        <v>383</v>
      </c>
      <c r="B24" s="106" t="s">
        <v>1667</v>
      </c>
      <c r="C24" s="106" t="s">
        <v>1604</v>
      </c>
      <c r="D24" s="106" t="s">
        <v>1667</v>
      </c>
      <c r="E24" s="23" t="s">
        <v>1666</v>
      </c>
      <c r="F24" s="23" t="s">
        <v>1604</v>
      </c>
      <c r="G24" s="23" t="s">
        <v>1666</v>
      </c>
    </row>
    <row r="25" spans="1:8" s="9" customFormat="1" ht="17" x14ac:dyDescent="0.2">
      <c r="A25" s="79" t="s">
        <v>360</v>
      </c>
      <c r="B25" s="142" t="s">
        <v>1665</v>
      </c>
      <c r="C25" s="142" t="s">
        <v>1664</v>
      </c>
      <c r="D25" s="142" t="s">
        <v>1663</v>
      </c>
      <c r="E25" s="71" t="s">
        <v>1662</v>
      </c>
      <c r="F25" s="71" t="s">
        <v>1661</v>
      </c>
      <c r="G25" s="71" t="s">
        <v>1660</v>
      </c>
    </row>
    <row r="26" spans="1:8" s="9" customFormat="1" ht="16" x14ac:dyDescent="0.2">
      <c r="A26" s="149"/>
      <c r="B26" s="77"/>
      <c r="C26" s="77"/>
      <c r="D26" s="77"/>
      <c r="E26" s="27"/>
      <c r="F26" s="27"/>
      <c r="G26" s="27"/>
    </row>
    <row r="27" spans="1:8" s="9" customFormat="1" ht="17" x14ac:dyDescent="0.2">
      <c r="A27" s="150" t="s">
        <v>384</v>
      </c>
      <c r="B27" s="106" t="s">
        <v>1659</v>
      </c>
      <c r="C27" s="106" t="s">
        <v>1658</v>
      </c>
      <c r="D27" s="106" t="s">
        <v>1657</v>
      </c>
      <c r="E27" s="20" t="s">
        <v>1656</v>
      </c>
      <c r="F27" s="20" t="s">
        <v>1655</v>
      </c>
      <c r="G27" s="20" t="s">
        <v>1654</v>
      </c>
    </row>
    <row r="28" spans="1:8" s="151" customFormat="1" ht="16" x14ac:dyDescent="0.2">
      <c r="B28" s="77"/>
      <c r="C28" s="77"/>
      <c r="D28" s="77"/>
      <c r="E28" s="32"/>
      <c r="F28" s="32"/>
      <c r="G28" s="32"/>
      <c r="H28" s="9"/>
    </row>
    <row r="29" spans="1:8" s="6" customFormat="1" ht="18" thickBot="1" x14ac:dyDescent="0.25">
      <c r="A29" s="152" t="s">
        <v>459</v>
      </c>
      <c r="B29" s="143" t="s">
        <v>1653</v>
      </c>
      <c r="C29" s="143" t="s">
        <v>1652</v>
      </c>
      <c r="D29" s="143" t="s">
        <v>1651</v>
      </c>
      <c r="E29" s="64" t="s">
        <v>1650</v>
      </c>
      <c r="F29" s="64" t="s">
        <v>1649</v>
      </c>
      <c r="G29" s="64" t="s">
        <v>1648</v>
      </c>
      <c r="H29" s="9"/>
    </row>
    <row r="30" spans="1:8" ht="57" customHeight="1" x14ac:dyDescent="0.2">
      <c r="A30" s="286" t="s">
        <v>1647</v>
      </c>
      <c r="B30" s="286"/>
      <c r="C30" s="286"/>
      <c r="D30" s="286"/>
      <c r="E30" s="286"/>
      <c r="F30" s="286"/>
      <c r="G30" s="286"/>
    </row>
  </sheetData>
  <mergeCells count="4">
    <mergeCell ref="A30:G30"/>
    <mergeCell ref="B5:D5"/>
    <mergeCell ref="E5:G5"/>
    <mergeCell ref="A6:G6"/>
  </mergeCells>
  <pageMargins left="0.75" right="0.75" top="1" bottom="1" header="0.5" footer="0.5"/>
  <pageSetup paperSize="9" orientation="portrait" horizontalDpi="4294967292" verticalDpi="429496729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D90FAB-8784-CC4A-B376-ADFC4FEB02B0}">
  <dimension ref="A1:C13"/>
  <sheetViews>
    <sheetView showGridLines="0" workbookViewId="0"/>
  </sheetViews>
  <sheetFormatPr baseColWidth="10" defaultColWidth="10.6640625" defaultRowHeight="15" customHeight="1" x14ac:dyDescent="0.2"/>
  <cols>
    <col min="1" max="1" width="45.5" style="30" customWidth="1"/>
    <col min="2" max="3" width="14" style="8" customWidth="1"/>
    <col min="4" max="205" width="14" style="30" customWidth="1"/>
    <col min="206" max="16384" width="10.6640625" style="30"/>
  </cols>
  <sheetData>
    <row r="1" spans="1:3" ht="15" customHeight="1" x14ac:dyDescent="0.2">
      <c r="A1" s="81" t="str">
        <f>HYPERLINK("#'Index'!A1","Back to index")</f>
        <v>Back to index</v>
      </c>
    </row>
    <row r="2" spans="1:3" ht="45" customHeight="1" x14ac:dyDescent="0.25">
      <c r="A2" s="7" t="s">
        <v>870</v>
      </c>
    </row>
    <row r="3" spans="1:3" ht="21" customHeight="1" x14ac:dyDescent="0.2">
      <c r="A3" s="10" t="s">
        <v>385</v>
      </c>
      <c r="B3" s="11"/>
      <c r="C3" s="12"/>
    </row>
    <row r="4" spans="1:3" ht="16" x14ac:dyDescent="0.2">
      <c r="A4" s="45"/>
      <c r="C4" s="100"/>
    </row>
    <row r="5" spans="1:3" s="9" customFormat="1" ht="18" thickBot="1" x14ac:dyDescent="0.25">
      <c r="A5" s="36" t="s">
        <v>7</v>
      </c>
      <c r="B5" s="74" t="s">
        <v>869</v>
      </c>
      <c r="C5" s="35" t="s">
        <v>587</v>
      </c>
    </row>
    <row r="6" spans="1:3" s="9" customFormat="1" ht="16" x14ac:dyDescent="0.2">
      <c r="A6" s="103"/>
      <c r="B6" s="75"/>
      <c r="C6" s="104"/>
    </row>
    <row r="7" spans="1:3" s="9" customFormat="1" ht="17" x14ac:dyDescent="0.2">
      <c r="A7" s="21" t="s">
        <v>386</v>
      </c>
      <c r="B7" s="106" t="s">
        <v>156</v>
      </c>
      <c r="C7" s="20" t="s">
        <v>156</v>
      </c>
    </row>
    <row r="8" spans="1:3" s="9" customFormat="1" ht="17" x14ac:dyDescent="0.2">
      <c r="A8" s="22" t="s">
        <v>387</v>
      </c>
      <c r="B8" s="78" t="s">
        <v>700</v>
      </c>
      <c r="C8" s="23" t="s">
        <v>32</v>
      </c>
    </row>
    <row r="9" spans="1:3" s="9" customFormat="1" ht="17" x14ac:dyDescent="0.2">
      <c r="A9" s="22" t="s">
        <v>388</v>
      </c>
      <c r="B9" s="78" t="s">
        <v>19</v>
      </c>
      <c r="C9" s="23" t="s">
        <v>19</v>
      </c>
    </row>
    <row r="10" spans="1:3" s="9" customFormat="1" ht="17" x14ac:dyDescent="0.2">
      <c r="A10" s="22" t="s">
        <v>389</v>
      </c>
      <c r="B10" s="78" t="s">
        <v>13</v>
      </c>
      <c r="C10" s="23" t="s">
        <v>29</v>
      </c>
    </row>
    <row r="11" spans="1:3" s="9" customFormat="1" ht="16" x14ac:dyDescent="0.2">
      <c r="A11" s="153"/>
      <c r="B11" s="154"/>
      <c r="C11" s="153"/>
    </row>
    <row r="12" spans="1:3" s="9" customFormat="1" ht="18" thickBot="1" x14ac:dyDescent="0.25">
      <c r="A12" s="34" t="s">
        <v>1384</v>
      </c>
      <c r="B12" s="143" t="s">
        <v>12</v>
      </c>
      <c r="C12" s="64" t="s">
        <v>12</v>
      </c>
    </row>
    <row r="13" spans="1:3" ht="15" customHeight="1" x14ac:dyDescent="0.2">
      <c r="A13" s="283"/>
      <c r="B13" s="283"/>
      <c r="C13" s="283"/>
    </row>
  </sheetData>
  <mergeCells count="1">
    <mergeCell ref="A13:C13"/>
  </mergeCells>
  <pageMargins left="0.75" right="0.75" top="1" bottom="1" header="0.5" footer="0.5"/>
  <pageSetup paperSize="9" orientation="portrait" horizontalDpi="4294967292" verticalDpi="429496729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D0AF82-B1FD-2648-A08E-F0D4992CB19C}">
  <dimension ref="A1:D16"/>
  <sheetViews>
    <sheetView showGridLines="0" zoomScaleNormal="100" workbookViewId="0"/>
  </sheetViews>
  <sheetFormatPr baseColWidth="10" defaultColWidth="10.6640625" defaultRowHeight="15" customHeight="1" x14ac:dyDescent="0.2"/>
  <cols>
    <col min="1" max="1" width="45.5" style="30" customWidth="1"/>
    <col min="2" max="3" width="14" style="8" customWidth="1"/>
    <col min="4" max="205" width="14" style="30" customWidth="1"/>
    <col min="206" max="16384" width="10.6640625" style="30"/>
  </cols>
  <sheetData>
    <row r="1" spans="1:4" ht="15" customHeight="1" x14ac:dyDescent="0.2">
      <c r="A1" s="81" t="str">
        <f>HYPERLINK("#'Index'!A1","Back to index")</f>
        <v>Back to index</v>
      </c>
    </row>
    <row r="2" spans="1:4" ht="45" customHeight="1" x14ac:dyDescent="0.25">
      <c r="A2" s="7" t="s">
        <v>870</v>
      </c>
    </row>
    <row r="3" spans="1:4" ht="21" customHeight="1" x14ac:dyDescent="0.2">
      <c r="A3" s="10" t="s">
        <v>393</v>
      </c>
      <c r="B3" s="11"/>
      <c r="C3" s="12"/>
    </row>
    <row r="4" spans="1:4" ht="16" x14ac:dyDescent="0.2">
      <c r="A4" s="45"/>
      <c r="C4" s="100"/>
    </row>
    <row r="5" spans="1:4" s="9" customFormat="1" ht="18" thickBot="1" x14ac:dyDescent="0.25">
      <c r="A5" s="36" t="s">
        <v>322</v>
      </c>
      <c r="B5" s="74" t="s">
        <v>925</v>
      </c>
      <c r="C5" s="35" t="s">
        <v>677</v>
      </c>
    </row>
    <row r="6" spans="1:4" s="9" customFormat="1" ht="16" x14ac:dyDescent="0.2">
      <c r="A6" s="103"/>
      <c r="B6" s="75"/>
      <c r="C6" s="104"/>
    </row>
    <row r="7" spans="1:4" s="9" customFormat="1" ht="17" x14ac:dyDescent="0.2">
      <c r="A7" s="21" t="s">
        <v>394</v>
      </c>
      <c r="B7" s="106" t="s">
        <v>194</v>
      </c>
      <c r="C7" s="20" t="s">
        <v>694</v>
      </c>
    </row>
    <row r="8" spans="1:4" s="9" customFormat="1" ht="17" x14ac:dyDescent="0.2">
      <c r="A8" s="22" t="s">
        <v>1389</v>
      </c>
      <c r="B8" s="78" t="s">
        <v>699</v>
      </c>
      <c r="C8" s="23" t="s">
        <v>38</v>
      </c>
    </row>
    <row r="9" spans="1:4" s="9" customFormat="1" ht="17" x14ac:dyDescent="0.2">
      <c r="A9" s="79" t="s">
        <v>395</v>
      </c>
      <c r="B9" s="84" t="s">
        <v>1388</v>
      </c>
      <c r="C9" s="71" t="s">
        <v>695</v>
      </c>
    </row>
    <row r="10" spans="1:4" s="151" customFormat="1" ht="16" x14ac:dyDescent="0.2">
      <c r="A10" s="149"/>
      <c r="B10" s="155"/>
      <c r="C10" s="156"/>
      <c r="D10" s="9"/>
    </row>
    <row r="11" spans="1:4" s="6" customFormat="1" ht="17" x14ac:dyDescent="0.2">
      <c r="A11" s="150" t="s">
        <v>396</v>
      </c>
      <c r="B11" s="106" t="s">
        <v>1387</v>
      </c>
      <c r="C11" s="20" t="s">
        <v>696</v>
      </c>
      <c r="D11" s="9"/>
    </row>
    <row r="12" spans="1:4" s="9" customFormat="1" ht="17" x14ac:dyDescent="0.2">
      <c r="A12" s="22" t="s">
        <v>1386</v>
      </c>
      <c r="B12" s="78" t="s">
        <v>17</v>
      </c>
      <c r="C12" s="23" t="s">
        <v>16</v>
      </c>
    </row>
    <row r="13" spans="1:4" s="9" customFormat="1" ht="17" x14ac:dyDescent="0.2">
      <c r="A13" s="79" t="s">
        <v>397</v>
      </c>
      <c r="B13" s="84" t="s">
        <v>685</v>
      </c>
      <c r="C13" s="71" t="s">
        <v>149</v>
      </c>
    </row>
    <row r="14" spans="1:4" s="9" customFormat="1" ht="16" x14ac:dyDescent="0.2">
      <c r="A14" s="153"/>
      <c r="B14" s="154"/>
      <c r="C14" s="153"/>
    </row>
    <row r="15" spans="1:4" s="9" customFormat="1" ht="18" thickBot="1" x14ac:dyDescent="0.25">
      <c r="A15" s="34" t="s">
        <v>697</v>
      </c>
      <c r="B15" s="143" t="s">
        <v>1385</v>
      </c>
      <c r="C15" s="64" t="s">
        <v>698</v>
      </c>
    </row>
    <row r="16" spans="1:4" ht="15" customHeight="1" x14ac:dyDescent="0.2">
      <c r="A16" s="283"/>
      <c r="B16" s="283"/>
      <c r="C16" s="283"/>
    </row>
  </sheetData>
  <mergeCells count="1">
    <mergeCell ref="A16:C16"/>
  </mergeCells>
  <pageMargins left="0.75" right="0.75" top="1" bottom="1" header="0.5" footer="0.5"/>
  <pageSetup paperSize="9" orientation="portrait" horizontalDpi="4294967292" verticalDpi="429496729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18782A-07F3-F440-9A92-8B6DDA905F8F}">
  <dimension ref="A1:D17"/>
  <sheetViews>
    <sheetView showGridLines="0" zoomScaleNormal="100" workbookViewId="0"/>
  </sheetViews>
  <sheetFormatPr baseColWidth="10" defaultColWidth="10.6640625" defaultRowHeight="15" customHeight="1" x14ac:dyDescent="0.2"/>
  <cols>
    <col min="1" max="1" width="45.5" style="30" customWidth="1"/>
    <col min="2" max="3" width="14" style="8" customWidth="1"/>
    <col min="4" max="205" width="14" style="30" customWidth="1"/>
    <col min="206" max="16384" width="10.6640625" style="30"/>
  </cols>
  <sheetData>
    <row r="1" spans="1:4" ht="15" customHeight="1" x14ac:dyDescent="0.2">
      <c r="A1" s="81" t="str">
        <f>HYPERLINK("#'Index'!A1","Back to index")</f>
        <v>Back to index</v>
      </c>
    </row>
    <row r="2" spans="1:4" ht="45" customHeight="1" x14ac:dyDescent="0.25">
      <c r="A2" s="7" t="s">
        <v>870</v>
      </c>
    </row>
    <row r="3" spans="1:4" ht="21" customHeight="1" x14ac:dyDescent="0.2">
      <c r="A3" s="83" t="s">
        <v>1257</v>
      </c>
    </row>
    <row r="4" spans="1:4" ht="16" x14ac:dyDescent="0.2">
      <c r="A4" s="45"/>
      <c r="C4" s="100"/>
    </row>
    <row r="5" spans="1:4" s="9" customFormat="1" ht="18" thickBot="1" x14ac:dyDescent="0.25">
      <c r="A5" s="36" t="s">
        <v>7</v>
      </c>
      <c r="B5" s="74" t="s">
        <v>925</v>
      </c>
      <c r="C5" s="35" t="s">
        <v>677</v>
      </c>
    </row>
    <row r="6" spans="1:4" s="9" customFormat="1" ht="16" x14ac:dyDescent="0.2">
      <c r="A6" s="17"/>
      <c r="B6" s="105"/>
      <c r="C6" s="18"/>
    </row>
    <row r="7" spans="1:4" s="9" customFormat="1" ht="17" x14ac:dyDescent="0.2">
      <c r="A7" s="21" t="s">
        <v>368</v>
      </c>
      <c r="B7" s="106" t="s">
        <v>11</v>
      </c>
      <c r="C7" s="20" t="s">
        <v>111</v>
      </c>
    </row>
    <row r="8" spans="1:4" s="9" customFormat="1" ht="17" x14ac:dyDescent="0.2">
      <c r="A8" s="22" t="s">
        <v>354</v>
      </c>
      <c r="B8" s="78" t="s">
        <v>1256</v>
      </c>
      <c r="C8" s="23" t="s">
        <v>699</v>
      </c>
    </row>
    <row r="9" spans="1:4" s="9" customFormat="1" ht="17" x14ac:dyDescent="0.2">
      <c r="A9" s="22" t="s">
        <v>398</v>
      </c>
      <c r="B9" s="78" t="s">
        <v>2</v>
      </c>
      <c r="C9" s="23" t="s">
        <v>15</v>
      </c>
    </row>
    <row r="10" spans="1:4" s="9" customFormat="1" ht="17" x14ac:dyDescent="0.2">
      <c r="A10" s="22" t="s">
        <v>399</v>
      </c>
      <c r="B10" s="78" t="s">
        <v>22</v>
      </c>
      <c r="C10" s="23" t="s">
        <v>15</v>
      </c>
    </row>
    <row r="11" spans="1:4" s="9" customFormat="1" ht="12" customHeight="1" x14ac:dyDescent="0.2">
      <c r="A11" s="27"/>
      <c r="B11" s="155"/>
      <c r="C11" s="156"/>
    </row>
    <row r="12" spans="1:4" s="151" customFormat="1" ht="17" x14ac:dyDescent="0.2">
      <c r="A12" s="161"/>
      <c r="B12" s="142" t="s">
        <v>12</v>
      </c>
      <c r="C12" s="148" t="s">
        <v>12</v>
      </c>
      <c r="D12" s="9"/>
    </row>
    <row r="13" spans="1:4" s="6" customFormat="1" ht="17" x14ac:dyDescent="0.2">
      <c r="A13" s="21" t="s">
        <v>400</v>
      </c>
      <c r="B13" s="106" t="s">
        <v>113</v>
      </c>
      <c r="C13" s="20" t="s">
        <v>63</v>
      </c>
      <c r="D13" s="9"/>
    </row>
    <row r="14" spans="1:4" s="9" customFormat="1" ht="17" x14ac:dyDescent="0.2">
      <c r="A14" s="22" t="s">
        <v>446</v>
      </c>
      <c r="B14" s="78" t="s">
        <v>16</v>
      </c>
      <c r="C14" s="23" t="s">
        <v>17</v>
      </c>
    </row>
    <row r="15" spans="1:4" s="9" customFormat="1" ht="17" x14ac:dyDescent="0.2">
      <c r="A15" s="22" t="s">
        <v>401</v>
      </c>
      <c r="B15" s="78" t="s">
        <v>686</v>
      </c>
      <c r="C15" s="23" t="s">
        <v>700</v>
      </c>
    </row>
    <row r="16" spans="1:4" s="9" customFormat="1" ht="35" customHeight="1" thickBot="1" x14ac:dyDescent="0.25">
      <c r="A16" s="162"/>
      <c r="B16" s="163" t="s">
        <v>12</v>
      </c>
      <c r="C16" s="164" t="s">
        <v>12</v>
      </c>
    </row>
    <row r="17" spans="1:3" ht="15" customHeight="1" x14ac:dyDescent="0.2">
      <c r="A17" s="283"/>
      <c r="B17" s="283"/>
      <c r="C17" s="283"/>
    </row>
  </sheetData>
  <mergeCells count="1">
    <mergeCell ref="A17:C17"/>
  </mergeCells>
  <pageMargins left="0.75" right="0.75" top="1" bottom="1" header="0.5" footer="0.5"/>
  <pageSetup paperSize="9" orientation="portrait" horizontalDpi="4294967292" verticalDpi="429496729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B962A3-4782-4941-8DB0-6771EA93EAB8}">
  <dimension ref="A1:H36"/>
  <sheetViews>
    <sheetView showGridLines="0" zoomScaleNormal="100" workbookViewId="0"/>
  </sheetViews>
  <sheetFormatPr baseColWidth="10" defaultColWidth="10.6640625" defaultRowHeight="15" customHeight="1" x14ac:dyDescent="0.2"/>
  <cols>
    <col min="1" max="1" width="45.5" style="30" customWidth="1"/>
    <col min="2" max="3" width="13.83203125" style="8" customWidth="1"/>
    <col min="4" max="8" width="13.83203125" style="30" customWidth="1"/>
    <col min="9" max="203" width="14" style="30" customWidth="1"/>
    <col min="204" max="16384" width="10.6640625" style="30"/>
  </cols>
  <sheetData>
    <row r="1" spans="1:8" ht="15" customHeight="1" x14ac:dyDescent="0.2">
      <c r="A1" s="81" t="str">
        <f>HYPERLINK("#'Index'!A1","Back to index")</f>
        <v>Back to index</v>
      </c>
    </row>
    <row r="2" spans="1:8" ht="45" customHeight="1" x14ac:dyDescent="0.25">
      <c r="A2" s="7" t="s">
        <v>870</v>
      </c>
    </row>
    <row r="3" spans="1:8" ht="21" customHeight="1" x14ac:dyDescent="0.2">
      <c r="A3" s="10" t="s">
        <v>402</v>
      </c>
      <c r="B3" s="11"/>
      <c r="C3" s="11"/>
    </row>
    <row r="4" spans="1:8" ht="16" x14ac:dyDescent="0.2">
      <c r="A4" s="45"/>
    </row>
    <row r="5" spans="1:8" ht="16" customHeight="1" thickBot="1" x14ac:dyDescent="0.25">
      <c r="A5" s="145"/>
      <c r="B5" s="296" t="s">
        <v>1646</v>
      </c>
      <c r="C5" s="296"/>
      <c r="D5" s="296"/>
      <c r="E5" s="258" t="s">
        <v>677</v>
      </c>
      <c r="F5" s="258"/>
      <c r="G5" s="258"/>
      <c r="H5" s="258"/>
    </row>
    <row r="6" spans="1:8" ht="16" x14ac:dyDescent="0.2">
      <c r="A6" s="287"/>
      <c r="B6" s="287"/>
      <c r="C6" s="287"/>
      <c r="D6" s="287"/>
      <c r="E6" s="287"/>
      <c r="F6" s="287"/>
      <c r="G6" s="287"/>
    </row>
    <row r="7" spans="1:8" s="9" customFormat="1" ht="35" thickBot="1" x14ac:dyDescent="0.25">
      <c r="A7" s="36" t="s">
        <v>322</v>
      </c>
      <c r="B7" s="74" t="s">
        <v>176</v>
      </c>
      <c r="C7" s="74" t="s">
        <v>367</v>
      </c>
      <c r="D7" s="74" t="s">
        <v>1645</v>
      </c>
      <c r="E7" s="35" t="s">
        <v>176</v>
      </c>
      <c r="F7" s="35" t="s">
        <v>183</v>
      </c>
      <c r="G7" s="35" t="s">
        <v>367</v>
      </c>
      <c r="H7" s="35" t="s">
        <v>1645</v>
      </c>
    </row>
    <row r="8" spans="1:8" s="9" customFormat="1" ht="16" x14ac:dyDescent="0.2">
      <c r="A8" s="103"/>
      <c r="B8" s="75"/>
      <c r="C8" s="75"/>
      <c r="D8" s="75"/>
      <c r="E8" s="147"/>
      <c r="F8" s="147"/>
      <c r="G8" s="147"/>
      <c r="H8" s="147"/>
    </row>
    <row r="9" spans="1:8" s="9" customFormat="1" ht="17" x14ac:dyDescent="0.2">
      <c r="A9" s="19" t="s">
        <v>403</v>
      </c>
      <c r="B9" s="142"/>
      <c r="C9" s="142"/>
      <c r="D9" s="142"/>
      <c r="E9" s="148"/>
      <c r="F9" s="148"/>
      <c r="G9" s="148"/>
      <c r="H9" s="148"/>
    </row>
    <row r="10" spans="1:8" s="9" customFormat="1" ht="17" x14ac:dyDescent="0.2">
      <c r="A10" s="22" t="s">
        <v>368</v>
      </c>
      <c r="B10" s="106" t="s">
        <v>1644</v>
      </c>
      <c r="C10" s="106" t="s">
        <v>1643</v>
      </c>
      <c r="D10" s="106" t="s">
        <v>1642</v>
      </c>
      <c r="E10" s="23" t="s">
        <v>1641</v>
      </c>
      <c r="F10" s="23" t="s">
        <v>1640</v>
      </c>
      <c r="G10" s="23" t="s">
        <v>1639</v>
      </c>
      <c r="H10" s="23" t="s">
        <v>1638</v>
      </c>
    </row>
    <row r="11" spans="1:8" s="9" customFormat="1" ht="17" x14ac:dyDescent="0.2">
      <c r="A11" s="22" t="s">
        <v>1597</v>
      </c>
      <c r="B11" s="106" t="s">
        <v>1637</v>
      </c>
      <c r="C11" s="106" t="s">
        <v>1636</v>
      </c>
      <c r="D11" s="106" t="s">
        <v>1635</v>
      </c>
      <c r="E11" s="23" t="s">
        <v>1637</v>
      </c>
      <c r="F11" s="23" t="s">
        <v>1604</v>
      </c>
      <c r="G11" s="23" t="s">
        <v>1636</v>
      </c>
      <c r="H11" s="23" t="s">
        <v>1635</v>
      </c>
    </row>
    <row r="12" spans="1:8" s="9" customFormat="1" ht="17" x14ac:dyDescent="0.2">
      <c r="A12" s="22" t="s">
        <v>406</v>
      </c>
      <c r="B12" s="106" t="s">
        <v>1634</v>
      </c>
      <c r="C12" s="106" t="s">
        <v>1633</v>
      </c>
      <c r="D12" s="106" t="s">
        <v>1632</v>
      </c>
      <c r="E12" s="23" t="s">
        <v>1631</v>
      </c>
      <c r="F12" s="23" t="s">
        <v>1604</v>
      </c>
      <c r="G12" s="23" t="s">
        <v>1630</v>
      </c>
      <c r="H12" s="23" t="s">
        <v>1629</v>
      </c>
    </row>
    <row r="13" spans="1:8" s="9" customFormat="1" ht="17" x14ac:dyDescent="0.2">
      <c r="A13" s="22" t="s">
        <v>354</v>
      </c>
      <c r="B13" s="106" t="s">
        <v>1628</v>
      </c>
      <c r="C13" s="106" t="s">
        <v>1627</v>
      </c>
      <c r="D13" s="106" t="s">
        <v>1626</v>
      </c>
      <c r="E13" s="23" t="s">
        <v>1625</v>
      </c>
      <c r="F13" s="23" t="s">
        <v>1624</v>
      </c>
      <c r="G13" s="23" t="s">
        <v>1623</v>
      </c>
      <c r="H13" s="23" t="s">
        <v>1622</v>
      </c>
    </row>
    <row r="14" spans="1:8" s="9" customFormat="1" ht="17" x14ac:dyDescent="0.2">
      <c r="A14" s="22" t="s">
        <v>407</v>
      </c>
      <c r="B14" s="106" t="s">
        <v>1621</v>
      </c>
      <c r="C14" s="106" t="s">
        <v>1620</v>
      </c>
      <c r="D14" s="106" t="s">
        <v>1619</v>
      </c>
      <c r="E14" s="23" t="s">
        <v>1618</v>
      </c>
      <c r="F14" s="23" t="s">
        <v>1617</v>
      </c>
      <c r="G14" s="23" t="s">
        <v>1616</v>
      </c>
      <c r="H14" s="23" t="s">
        <v>1615</v>
      </c>
    </row>
    <row r="15" spans="1:8" s="9" customFormat="1" ht="17" x14ac:dyDescent="0.2">
      <c r="A15" s="22" t="s">
        <v>399</v>
      </c>
      <c r="B15" s="106" t="s">
        <v>1614</v>
      </c>
      <c r="C15" s="106" t="s">
        <v>1604</v>
      </c>
      <c r="D15" s="106" t="s">
        <v>1614</v>
      </c>
      <c r="E15" s="23" t="s">
        <v>1613</v>
      </c>
      <c r="F15" s="23" t="s">
        <v>1612</v>
      </c>
      <c r="G15" s="23" t="s">
        <v>1604</v>
      </c>
      <c r="H15" s="23" t="s">
        <v>1611</v>
      </c>
    </row>
    <row r="16" spans="1:8" s="9" customFormat="1" ht="17" x14ac:dyDescent="0.2">
      <c r="A16" s="22" t="s">
        <v>408</v>
      </c>
      <c r="B16" s="106" t="s">
        <v>1604</v>
      </c>
      <c r="C16" s="106" t="s">
        <v>1604</v>
      </c>
      <c r="D16" s="106" t="s">
        <v>1604</v>
      </c>
      <c r="E16" s="23" t="s">
        <v>1610</v>
      </c>
      <c r="F16" s="23" t="s">
        <v>1609</v>
      </c>
      <c r="G16" s="23" t="s">
        <v>1604</v>
      </c>
      <c r="H16" s="23" t="s">
        <v>1604</v>
      </c>
    </row>
    <row r="17" spans="1:8" s="9" customFormat="1" ht="16" x14ac:dyDescent="0.2">
      <c r="A17" s="31"/>
      <c r="B17" s="77"/>
      <c r="C17" s="77"/>
      <c r="D17" s="77"/>
      <c r="E17" s="31"/>
      <c r="F17" s="31"/>
      <c r="G17" s="31"/>
      <c r="H17" s="31"/>
    </row>
    <row r="18" spans="1:8" s="9" customFormat="1" ht="17" x14ac:dyDescent="0.2">
      <c r="A18" s="19" t="s">
        <v>465</v>
      </c>
      <c r="B18" s="142" t="s">
        <v>1608</v>
      </c>
      <c r="C18" s="142" t="s">
        <v>1607</v>
      </c>
      <c r="D18" s="142" t="s">
        <v>1606</v>
      </c>
      <c r="E18" s="148" t="s">
        <v>1605</v>
      </c>
      <c r="F18" s="148" t="s">
        <v>1604</v>
      </c>
      <c r="G18" s="148" t="s">
        <v>1603</v>
      </c>
      <c r="H18" s="148" t="s">
        <v>1602</v>
      </c>
    </row>
    <row r="19" spans="1:8" s="9" customFormat="1" ht="16" x14ac:dyDescent="0.2">
      <c r="A19" s="31"/>
      <c r="B19" s="77"/>
      <c r="C19" s="77"/>
      <c r="D19" s="77"/>
      <c r="E19" s="31"/>
      <c r="F19" s="31"/>
      <c r="G19" s="31"/>
      <c r="H19" s="31"/>
    </row>
    <row r="20" spans="1:8" s="9" customFormat="1" ht="17" x14ac:dyDescent="0.2">
      <c r="A20" s="19" t="s">
        <v>404</v>
      </c>
      <c r="B20" s="142"/>
      <c r="C20" s="142"/>
      <c r="D20" s="142"/>
      <c r="E20" s="148"/>
      <c r="F20" s="148"/>
      <c r="G20" s="148"/>
      <c r="H20" s="148"/>
    </row>
    <row r="21" spans="1:8" s="9" customFormat="1" ht="17" x14ac:dyDescent="0.2">
      <c r="A21" s="9" t="s">
        <v>400</v>
      </c>
      <c r="B21" s="106" t="s">
        <v>1364</v>
      </c>
      <c r="C21" s="106" t="s">
        <v>1601</v>
      </c>
      <c r="D21" s="106" t="s">
        <v>1600</v>
      </c>
      <c r="E21" s="25" t="s">
        <v>704</v>
      </c>
      <c r="F21" s="25" t="s">
        <v>0</v>
      </c>
      <c r="G21" s="25" t="s">
        <v>1599</v>
      </c>
      <c r="H21" s="25" t="s">
        <v>1598</v>
      </c>
    </row>
    <row r="22" spans="1:8" s="9" customFormat="1" ht="17" x14ac:dyDescent="0.2">
      <c r="A22" s="22" t="s">
        <v>1597</v>
      </c>
      <c r="B22" s="106" t="s">
        <v>1596</v>
      </c>
      <c r="C22" s="106" t="s">
        <v>1595</v>
      </c>
      <c r="D22" s="106" t="s">
        <v>1594</v>
      </c>
      <c r="E22" s="23" t="s">
        <v>705</v>
      </c>
      <c r="F22" s="23" t="s">
        <v>0</v>
      </c>
      <c r="G22" s="23" t="s">
        <v>1593</v>
      </c>
      <c r="H22" s="23" t="s">
        <v>198</v>
      </c>
    </row>
    <row r="23" spans="1:8" s="9" customFormat="1" ht="17" x14ac:dyDescent="0.2">
      <c r="A23" s="22" t="s">
        <v>412</v>
      </c>
      <c r="B23" s="106" t="s">
        <v>124</v>
      </c>
      <c r="C23" s="106" t="s">
        <v>0</v>
      </c>
      <c r="D23" s="106" t="s">
        <v>124</v>
      </c>
      <c r="E23" s="23" t="s">
        <v>706</v>
      </c>
      <c r="F23" s="23" t="s">
        <v>9</v>
      </c>
      <c r="G23" s="23" t="s">
        <v>0</v>
      </c>
      <c r="H23" s="23" t="s">
        <v>707</v>
      </c>
    </row>
    <row r="24" spans="1:8" s="9" customFormat="1" ht="17" x14ac:dyDescent="0.2">
      <c r="A24" s="22" t="s">
        <v>413</v>
      </c>
      <c r="B24" s="106" t="s">
        <v>1592</v>
      </c>
      <c r="C24" s="106" t="s">
        <v>1591</v>
      </c>
      <c r="D24" s="106" t="s">
        <v>1365</v>
      </c>
      <c r="E24" s="23" t="s">
        <v>163</v>
      </c>
      <c r="F24" s="23" t="s">
        <v>20</v>
      </c>
      <c r="G24" s="23" t="s">
        <v>717</v>
      </c>
      <c r="H24" s="23" t="s">
        <v>1590</v>
      </c>
    </row>
    <row r="25" spans="1:8" s="9" customFormat="1" ht="17" x14ac:dyDescent="0.2">
      <c r="A25" s="22" t="s">
        <v>414</v>
      </c>
      <c r="B25" s="106" t="s">
        <v>1589</v>
      </c>
      <c r="C25" s="106" t="s">
        <v>0</v>
      </c>
      <c r="D25" s="106" t="s">
        <v>1589</v>
      </c>
      <c r="E25" s="23" t="s">
        <v>708</v>
      </c>
      <c r="F25" s="23" t="s">
        <v>9</v>
      </c>
      <c r="G25" s="23" t="s">
        <v>0</v>
      </c>
      <c r="H25" s="23" t="s">
        <v>709</v>
      </c>
    </row>
    <row r="26" spans="1:8" s="9" customFormat="1" ht="17" x14ac:dyDescent="0.2">
      <c r="A26" s="22" t="s">
        <v>415</v>
      </c>
      <c r="B26" s="106" t="s">
        <v>1588</v>
      </c>
      <c r="C26" s="106" t="s">
        <v>1587</v>
      </c>
      <c r="D26" s="106" t="s">
        <v>1586</v>
      </c>
      <c r="E26" s="23" t="s">
        <v>710</v>
      </c>
      <c r="F26" s="23" t="s">
        <v>37</v>
      </c>
      <c r="G26" s="23" t="s">
        <v>112</v>
      </c>
      <c r="H26" s="23" t="s">
        <v>1585</v>
      </c>
    </row>
    <row r="27" spans="1:8" s="9" customFormat="1" ht="17" x14ac:dyDescent="0.2">
      <c r="A27" s="22" t="s">
        <v>416</v>
      </c>
      <c r="B27" s="106" t="s">
        <v>0</v>
      </c>
      <c r="C27" s="106" t="s">
        <v>0</v>
      </c>
      <c r="D27" s="106" t="s">
        <v>0</v>
      </c>
      <c r="E27" s="23" t="s">
        <v>711</v>
      </c>
      <c r="F27" s="23" t="s">
        <v>185</v>
      </c>
      <c r="G27" s="23" t="s">
        <v>0</v>
      </c>
      <c r="H27" s="23" t="s">
        <v>0</v>
      </c>
    </row>
    <row r="28" spans="1:8" s="151" customFormat="1" ht="16" x14ac:dyDescent="0.2">
      <c r="A28" s="9"/>
      <c r="B28" s="77"/>
      <c r="C28" s="77"/>
      <c r="D28" s="77"/>
      <c r="E28" s="25"/>
      <c r="F28" s="25"/>
      <c r="G28" s="25"/>
      <c r="H28" s="25"/>
    </row>
    <row r="29" spans="1:8" s="6" customFormat="1" ht="18" thickBot="1" x14ac:dyDescent="0.25">
      <c r="A29" s="34" t="s">
        <v>525</v>
      </c>
      <c r="B29" s="143" t="s">
        <v>1367</v>
      </c>
      <c r="C29" s="143" t="s">
        <v>1584</v>
      </c>
      <c r="D29" s="143" t="s">
        <v>1583</v>
      </c>
      <c r="E29" s="64" t="s">
        <v>703</v>
      </c>
      <c r="F29" s="64" t="s">
        <v>0</v>
      </c>
      <c r="G29" s="64" t="s">
        <v>1582</v>
      </c>
      <c r="H29" s="64" t="s">
        <v>1581</v>
      </c>
    </row>
    <row r="30" spans="1:8" ht="56" customHeight="1" x14ac:dyDescent="0.2">
      <c r="A30" s="259" t="s">
        <v>1580</v>
      </c>
      <c r="B30" s="259"/>
      <c r="C30" s="259"/>
      <c r="D30" s="259"/>
      <c r="E30" s="259"/>
      <c r="F30" s="259"/>
      <c r="G30" s="259"/>
      <c r="H30" s="259"/>
    </row>
    <row r="31" spans="1:8" ht="15" customHeight="1" x14ac:dyDescent="0.2">
      <c r="D31" s="8"/>
    </row>
    <row r="32" spans="1:8" ht="15" customHeight="1" x14ac:dyDescent="0.2">
      <c r="D32" s="8"/>
    </row>
    <row r="33" spans="4:4" ht="15" customHeight="1" x14ac:dyDescent="0.2">
      <c r="D33" s="8"/>
    </row>
    <row r="34" spans="4:4" ht="15" customHeight="1" x14ac:dyDescent="0.2">
      <c r="D34" s="8"/>
    </row>
    <row r="35" spans="4:4" ht="15" customHeight="1" x14ac:dyDescent="0.2">
      <c r="D35" s="8"/>
    </row>
    <row r="36" spans="4:4" ht="15" customHeight="1" x14ac:dyDescent="0.2">
      <c r="D36" s="8"/>
    </row>
  </sheetData>
  <mergeCells count="4">
    <mergeCell ref="A6:G6"/>
    <mergeCell ref="A30:H30"/>
    <mergeCell ref="B5:D5"/>
    <mergeCell ref="E5:H5"/>
  </mergeCells>
  <pageMargins left="0.75" right="0.75" top="1" bottom="1" header="0.5" footer="0.5"/>
  <pageSetup paperSize="9"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ADCA4-F2DF-204F-AA41-7FF0C9D8E977}">
  <dimension ref="A1:C16"/>
  <sheetViews>
    <sheetView showGridLines="0" zoomScaleNormal="100" workbookViewId="0"/>
  </sheetViews>
  <sheetFormatPr baseColWidth="10" defaultColWidth="10.6640625" defaultRowHeight="15" customHeight="1" x14ac:dyDescent="0.2"/>
  <cols>
    <col min="1" max="1" width="22.1640625" style="30" customWidth="1"/>
    <col min="2" max="2" width="26.83203125" style="30" customWidth="1"/>
    <col min="3" max="3" width="78.33203125" style="8" customWidth="1"/>
    <col min="4" max="16384" width="10.6640625" style="30"/>
  </cols>
  <sheetData>
    <row r="1" spans="1:3" ht="15" customHeight="1" x14ac:dyDescent="0.2">
      <c r="A1" s="81" t="str">
        <f>HYPERLINK("#'Index'!A1","Back to index")</f>
        <v>Back to index</v>
      </c>
      <c r="B1" s="2"/>
      <c r="C1" s="3"/>
    </row>
    <row r="2" spans="1:3" ht="45" customHeight="1" x14ac:dyDescent="0.25">
      <c r="A2" s="7" t="s">
        <v>870</v>
      </c>
      <c r="B2" s="7"/>
    </row>
    <row r="3" spans="1:3" ht="21" customHeight="1" x14ac:dyDescent="0.2">
      <c r="A3" s="47" t="s">
        <v>1162</v>
      </c>
      <c r="B3" s="47"/>
      <c r="C3" s="48"/>
    </row>
    <row r="4" spans="1:3" ht="16" x14ac:dyDescent="0.2">
      <c r="A4" s="45"/>
      <c r="B4" s="45"/>
    </row>
    <row r="5" spans="1:3" s="9" customFormat="1" ht="17" thickBot="1" x14ac:dyDescent="0.25">
      <c r="A5" s="49"/>
      <c r="B5" s="49"/>
      <c r="C5" s="35"/>
    </row>
    <row r="6" spans="1:3" s="9" customFormat="1" ht="40" customHeight="1" x14ac:dyDescent="0.2">
      <c r="A6" s="50" t="s">
        <v>1161</v>
      </c>
      <c r="B6" s="50" t="s">
        <v>1160</v>
      </c>
      <c r="C6" s="51" t="s">
        <v>1159</v>
      </c>
    </row>
    <row r="7" spans="1:3" s="9" customFormat="1" ht="67" customHeight="1" x14ac:dyDescent="0.2">
      <c r="A7" s="256"/>
      <c r="B7" s="52" t="s">
        <v>1158</v>
      </c>
      <c r="C7" s="53" t="s">
        <v>1157</v>
      </c>
    </row>
    <row r="8" spans="1:3" s="9" customFormat="1" ht="40" customHeight="1" x14ac:dyDescent="0.2">
      <c r="A8" s="256"/>
      <c r="B8" s="52" t="s">
        <v>1156</v>
      </c>
      <c r="C8" s="53" t="s">
        <v>1155</v>
      </c>
    </row>
    <row r="9" spans="1:3" s="9" customFormat="1" ht="277" customHeight="1" x14ac:dyDescent="0.2">
      <c r="A9" s="255" t="s">
        <v>1154</v>
      </c>
      <c r="B9" s="52" t="s">
        <v>1153</v>
      </c>
      <c r="C9" s="53" t="s">
        <v>1152</v>
      </c>
    </row>
    <row r="10" spans="1:3" s="9" customFormat="1" ht="68" x14ac:dyDescent="0.2">
      <c r="A10" s="256"/>
      <c r="B10" s="54" t="s">
        <v>1151</v>
      </c>
      <c r="C10" s="55" t="s">
        <v>1150</v>
      </c>
    </row>
    <row r="11" spans="1:3" s="9" customFormat="1" ht="85" x14ac:dyDescent="0.2">
      <c r="A11" s="257"/>
      <c r="B11" s="56"/>
      <c r="C11" s="57" t="s">
        <v>1149</v>
      </c>
    </row>
    <row r="12" spans="1:3" s="9" customFormat="1" ht="53" customHeight="1" x14ac:dyDescent="0.2">
      <c r="A12" s="58" t="s">
        <v>240</v>
      </c>
      <c r="B12" s="40"/>
      <c r="C12" s="53" t="s">
        <v>1148</v>
      </c>
    </row>
    <row r="13" spans="1:3" s="9" customFormat="1" ht="88" customHeight="1" x14ac:dyDescent="0.2">
      <c r="A13" s="261" t="s">
        <v>1147</v>
      </c>
      <c r="B13" s="261"/>
      <c r="C13" s="59" t="s">
        <v>566</v>
      </c>
    </row>
    <row r="14" spans="1:3" s="9" customFormat="1" ht="39" customHeight="1" x14ac:dyDescent="0.2">
      <c r="A14" s="261" t="s">
        <v>1146</v>
      </c>
      <c r="B14" s="261"/>
      <c r="C14" s="59" t="s">
        <v>583</v>
      </c>
    </row>
    <row r="15" spans="1:3" s="9" customFormat="1" ht="35" customHeight="1" x14ac:dyDescent="0.2">
      <c r="A15" s="58" t="s">
        <v>584</v>
      </c>
      <c r="B15" s="41"/>
      <c r="C15" s="59" t="s">
        <v>585</v>
      </c>
    </row>
    <row r="16" spans="1:3" s="9" customFormat="1" ht="52" thickBot="1" x14ac:dyDescent="0.25">
      <c r="A16" s="60" t="s">
        <v>586</v>
      </c>
      <c r="B16" s="60"/>
      <c r="C16" s="61" t="s">
        <v>1145</v>
      </c>
    </row>
  </sheetData>
  <mergeCells count="4">
    <mergeCell ref="A7:A8"/>
    <mergeCell ref="A9:A11"/>
    <mergeCell ref="A13:B13"/>
    <mergeCell ref="A14:B14"/>
  </mergeCells>
  <pageMargins left="0.75" right="0.75" top="1" bottom="1" header="0.5" footer="0.5"/>
  <pageSetup paperSize="9" orientation="portrait" horizontalDpi="4294967292" verticalDpi="429496729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1C5FE-2306-A047-B57C-5E3F83814581}">
  <dimension ref="A1:E20"/>
  <sheetViews>
    <sheetView showGridLines="0" zoomScaleNormal="100" workbookViewId="0"/>
  </sheetViews>
  <sheetFormatPr baseColWidth="10" defaultColWidth="10.6640625" defaultRowHeight="15" customHeight="1" x14ac:dyDescent="0.2"/>
  <cols>
    <col min="1" max="1" width="49" style="30" customWidth="1"/>
    <col min="2" max="3" width="14" style="8" customWidth="1"/>
    <col min="4" max="205" width="14" style="30" customWidth="1"/>
    <col min="206" max="16384" width="10.6640625" style="30"/>
  </cols>
  <sheetData>
    <row r="1" spans="1:5" s="112" customFormat="1" ht="15" customHeight="1" x14ac:dyDescent="0.2">
      <c r="A1" s="81" t="str">
        <f>HYPERLINK("#'Index'!A1","Back to index")</f>
        <v>Back to index</v>
      </c>
      <c r="B1" s="4"/>
      <c r="C1" s="4"/>
      <c r="D1" s="5"/>
      <c r="E1" s="111"/>
    </row>
    <row r="2" spans="1:5" ht="45" customHeight="1" x14ac:dyDescent="0.25">
      <c r="A2" s="113" t="s">
        <v>870</v>
      </c>
    </row>
    <row r="3" spans="1:5" ht="21" customHeight="1" x14ac:dyDescent="0.2">
      <c r="A3" s="10" t="s">
        <v>352</v>
      </c>
      <c r="B3" s="11"/>
      <c r="C3" s="12"/>
    </row>
    <row r="4" spans="1:5" s="9" customFormat="1" ht="16" x14ac:dyDescent="0.2">
      <c r="A4" s="45"/>
      <c r="B4" s="8"/>
      <c r="C4" s="100"/>
    </row>
    <row r="5" spans="1:5" s="9" customFormat="1" ht="20" customHeight="1" thickBot="1" x14ac:dyDescent="0.25">
      <c r="A5" s="36" t="s">
        <v>322</v>
      </c>
      <c r="B5" s="74" t="s">
        <v>925</v>
      </c>
      <c r="C5" s="35" t="s">
        <v>677</v>
      </c>
    </row>
    <row r="6" spans="1:5" s="9" customFormat="1" ht="19" customHeight="1" x14ac:dyDescent="0.2">
      <c r="A6" s="103"/>
      <c r="B6" s="105"/>
      <c r="C6" s="104"/>
    </row>
    <row r="7" spans="1:5" s="9" customFormat="1" ht="19" customHeight="1" x14ac:dyDescent="0.2">
      <c r="A7" s="21" t="s">
        <v>353</v>
      </c>
      <c r="B7" s="106" t="s">
        <v>1533</v>
      </c>
      <c r="C7" s="20" t="s">
        <v>712</v>
      </c>
    </row>
    <row r="8" spans="1:5" s="9" customFormat="1" ht="19" customHeight="1" x14ac:dyDescent="0.2">
      <c r="A8" s="22" t="s">
        <v>354</v>
      </c>
      <c r="B8" s="106" t="s">
        <v>1532</v>
      </c>
      <c r="C8" s="23" t="s">
        <v>678</v>
      </c>
    </row>
    <row r="9" spans="1:5" s="9" customFormat="1" ht="19" customHeight="1" x14ac:dyDescent="0.2">
      <c r="A9" s="22" t="s">
        <v>355</v>
      </c>
      <c r="B9" s="106" t="s">
        <v>1531</v>
      </c>
      <c r="C9" s="23" t="s">
        <v>679</v>
      </c>
    </row>
    <row r="10" spans="1:5" s="9" customFormat="1" ht="19" customHeight="1" x14ac:dyDescent="0.2">
      <c r="A10" s="22" t="s">
        <v>356</v>
      </c>
      <c r="B10" s="106" t="s">
        <v>1530</v>
      </c>
      <c r="C10" s="23" t="s">
        <v>1529</v>
      </c>
    </row>
    <row r="11" spans="1:5" s="9" customFormat="1" ht="19" customHeight="1" x14ac:dyDescent="0.2">
      <c r="A11" s="22" t="s">
        <v>357</v>
      </c>
      <c r="B11" s="106" t="s">
        <v>1528</v>
      </c>
      <c r="C11" s="23" t="s">
        <v>680</v>
      </c>
    </row>
    <row r="12" spans="1:5" s="9" customFormat="1" ht="21" customHeight="1" x14ac:dyDescent="0.2">
      <c r="A12" s="22" t="s">
        <v>358</v>
      </c>
      <c r="B12" s="106" t="s">
        <v>1527</v>
      </c>
      <c r="C12" s="23" t="s">
        <v>1526</v>
      </c>
    </row>
    <row r="13" spans="1:5" s="9" customFormat="1" ht="29" customHeight="1" x14ac:dyDescent="0.2">
      <c r="A13" s="79" t="s">
        <v>359</v>
      </c>
      <c r="B13" s="142" t="s">
        <v>1525</v>
      </c>
      <c r="C13" s="71" t="s">
        <v>1524</v>
      </c>
    </row>
    <row r="14" spans="1:5" s="9" customFormat="1" ht="33" customHeight="1" x14ac:dyDescent="0.2">
      <c r="A14" s="22" t="s">
        <v>360</v>
      </c>
      <c r="B14" s="106" t="s">
        <v>1212</v>
      </c>
      <c r="C14" s="23" t="s">
        <v>1374</v>
      </c>
    </row>
    <row r="15" spans="1:5" s="9" customFormat="1" ht="21" customHeight="1" x14ac:dyDescent="0.2">
      <c r="A15" s="22" t="s">
        <v>361</v>
      </c>
      <c r="B15" s="106" t="s">
        <v>20</v>
      </c>
      <c r="C15" s="23" t="s">
        <v>14</v>
      </c>
    </row>
    <row r="16" spans="1:5" s="9" customFormat="1" ht="21" customHeight="1" x14ac:dyDescent="0.2">
      <c r="A16" s="79" t="s">
        <v>362</v>
      </c>
      <c r="B16" s="142" t="s">
        <v>1377</v>
      </c>
      <c r="C16" s="71" t="s">
        <v>1376</v>
      </c>
    </row>
    <row r="17" spans="1:3" s="9" customFormat="1" ht="21" customHeight="1" x14ac:dyDescent="0.2">
      <c r="A17" s="22" t="s">
        <v>363</v>
      </c>
      <c r="B17" s="106" t="s">
        <v>5</v>
      </c>
      <c r="C17" s="23" t="s">
        <v>5</v>
      </c>
    </row>
    <row r="18" spans="1:3" s="6" customFormat="1" ht="34" customHeight="1" x14ac:dyDescent="0.2">
      <c r="A18" s="79" t="s">
        <v>364</v>
      </c>
      <c r="B18" s="84" t="s">
        <v>1523</v>
      </c>
      <c r="C18" s="71" t="s">
        <v>1534</v>
      </c>
    </row>
    <row r="19" spans="1:3" ht="38" customHeight="1" thickBot="1" x14ac:dyDescent="0.25">
      <c r="A19" s="34" t="s">
        <v>365</v>
      </c>
      <c r="B19" s="143" t="s">
        <v>1521</v>
      </c>
      <c r="C19" s="64" t="s">
        <v>1520</v>
      </c>
    </row>
    <row r="20" spans="1:3" ht="26" customHeight="1" x14ac:dyDescent="0.2">
      <c r="A20" s="292" t="s">
        <v>1504</v>
      </c>
      <c r="B20" s="292"/>
      <c r="C20" s="292"/>
    </row>
  </sheetData>
  <mergeCells count="1">
    <mergeCell ref="A20:C20"/>
  </mergeCells>
  <pageMargins left="0.75" right="0.75" top="1" bottom="1" header="0.5" footer="0.5"/>
  <pageSetup paperSize="9" orientation="portrait" horizontalDpi="4294967292" verticalDpi="429496729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C58D1-5AE1-E84F-BE3D-3F1C338F7C85}">
  <dimension ref="A1:C9"/>
  <sheetViews>
    <sheetView showGridLines="0" zoomScaleNormal="100" workbookViewId="0"/>
  </sheetViews>
  <sheetFormatPr baseColWidth="10" defaultColWidth="10.6640625" defaultRowHeight="15" customHeight="1" x14ac:dyDescent="0.2"/>
  <cols>
    <col min="1" max="1" width="45.5" style="30" customWidth="1"/>
    <col min="2" max="3" width="14" style="8" customWidth="1"/>
    <col min="4" max="205" width="14" style="30" customWidth="1"/>
    <col min="206" max="16384" width="10.6640625" style="30"/>
  </cols>
  <sheetData>
    <row r="1" spans="1:3" ht="15" customHeight="1" x14ac:dyDescent="0.2">
      <c r="A1" s="81" t="str">
        <f>HYPERLINK("#'Index'!A1","Back to index")</f>
        <v>Back to index</v>
      </c>
    </row>
    <row r="2" spans="1:3" ht="45" customHeight="1" x14ac:dyDescent="0.25">
      <c r="A2" s="7" t="s">
        <v>870</v>
      </c>
    </row>
    <row r="3" spans="1:3" ht="21" customHeight="1" x14ac:dyDescent="0.2">
      <c r="A3" s="10" t="s">
        <v>419</v>
      </c>
      <c r="B3" s="11"/>
      <c r="C3" s="12"/>
    </row>
    <row r="4" spans="1:3" ht="16" x14ac:dyDescent="0.2">
      <c r="A4" s="45"/>
      <c r="C4" s="100"/>
    </row>
    <row r="5" spans="1:3" s="9" customFormat="1" ht="18" thickBot="1" x14ac:dyDescent="0.25">
      <c r="A5" s="36"/>
      <c r="B5" s="74" t="s">
        <v>925</v>
      </c>
      <c r="C5" s="35" t="s">
        <v>677</v>
      </c>
    </row>
    <row r="6" spans="1:3" s="9" customFormat="1" ht="16" x14ac:dyDescent="0.2">
      <c r="A6" s="103"/>
      <c r="B6" s="75"/>
      <c r="C6" s="104"/>
    </row>
    <row r="7" spans="1:3" s="9" customFormat="1" ht="21" customHeight="1" x14ac:dyDescent="0.2">
      <c r="A7" s="21" t="s">
        <v>713</v>
      </c>
      <c r="B7" s="106" t="s">
        <v>1434</v>
      </c>
      <c r="C7" s="20" t="s">
        <v>1433</v>
      </c>
    </row>
    <row r="8" spans="1:3" s="9" customFormat="1" ht="18" thickBot="1" x14ac:dyDescent="0.25">
      <c r="A8" s="90" t="s">
        <v>420</v>
      </c>
      <c r="B8" s="95" t="s">
        <v>1432</v>
      </c>
      <c r="C8" s="96" t="s">
        <v>1431</v>
      </c>
    </row>
    <row r="9" spans="1:3" ht="42" customHeight="1" x14ac:dyDescent="0.2">
      <c r="A9" s="298" t="s">
        <v>1430</v>
      </c>
      <c r="B9" s="319"/>
      <c r="C9" s="319"/>
    </row>
  </sheetData>
  <mergeCells count="1">
    <mergeCell ref="A9:C9"/>
  </mergeCells>
  <pageMargins left="0.75" right="0.75" top="1" bottom="1" header="0.5" footer="0.5"/>
  <pageSetup paperSize="9" orientation="portrait" horizontalDpi="4294967292" verticalDpi="429496729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CA0318-96D6-0A47-8B6B-3BD513B98375}">
  <dimension ref="A1:D16"/>
  <sheetViews>
    <sheetView showGridLines="0" zoomScaleNormal="100" workbookViewId="0"/>
  </sheetViews>
  <sheetFormatPr baseColWidth="10" defaultColWidth="10.6640625" defaultRowHeight="15" customHeight="1" x14ac:dyDescent="0.2"/>
  <cols>
    <col min="1" max="1" width="45.5" style="30" customWidth="1"/>
    <col min="2" max="2" width="15.1640625" style="8" customWidth="1"/>
    <col min="3" max="3" width="14.6640625" style="8" customWidth="1"/>
    <col min="4" max="205" width="14" style="30" customWidth="1"/>
    <col min="206" max="16384" width="10.6640625" style="30"/>
  </cols>
  <sheetData>
    <row r="1" spans="1:4" ht="15" customHeight="1" x14ac:dyDescent="0.2">
      <c r="A1" s="81" t="str">
        <f>HYPERLINK("#'Index'!A1","Back to index")</f>
        <v>Back to index</v>
      </c>
    </row>
    <row r="2" spans="1:4" ht="44" customHeight="1" x14ac:dyDescent="0.25">
      <c r="A2" s="7" t="s">
        <v>870</v>
      </c>
    </row>
    <row r="3" spans="1:4" ht="21" customHeight="1" x14ac:dyDescent="0.2">
      <c r="A3" s="10" t="s">
        <v>421</v>
      </c>
      <c r="B3" s="11"/>
      <c r="C3" s="12"/>
    </row>
    <row r="4" spans="1:4" ht="35" customHeight="1" x14ac:dyDescent="0.2">
      <c r="A4" s="45"/>
      <c r="B4" s="157" t="s">
        <v>1324</v>
      </c>
      <c r="C4" s="158" t="s">
        <v>1324</v>
      </c>
    </row>
    <row r="5" spans="1:4" s="9" customFormat="1" ht="20" customHeight="1" thickBot="1" x14ac:dyDescent="0.25">
      <c r="A5" s="36" t="s">
        <v>322</v>
      </c>
      <c r="B5" s="74" t="s">
        <v>869</v>
      </c>
      <c r="C5" s="35" t="s">
        <v>587</v>
      </c>
    </row>
    <row r="6" spans="1:4" s="9" customFormat="1" ht="12" customHeight="1" x14ac:dyDescent="0.2">
      <c r="A6" s="103"/>
      <c r="B6" s="75"/>
      <c r="C6" s="104"/>
    </row>
    <row r="7" spans="1:4" s="9" customFormat="1" ht="35" customHeight="1" x14ac:dyDescent="0.2">
      <c r="A7" s="21" t="s">
        <v>714</v>
      </c>
      <c r="B7" s="106" t="s">
        <v>1323</v>
      </c>
      <c r="C7" s="20" t="s">
        <v>715</v>
      </c>
    </row>
    <row r="8" spans="1:4" s="9" customFormat="1" ht="20" customHeight="1" x14ac:dyDescent="0.2">
      <c r="A8" s="22" t="s">
        <v>423</v>
      </c>
      <c r="B8" s="78" t="s">
        <v>1322</v>
      </c>
      <c r="C8" s="23" t="s">
        <v>716</v>
      </c>
    </row>
    <row r="9" spans="1:4" s="9" customFormat="1" ht="17" x14ac:dyDescent="0.2">
      <c r="A9" s="22" t="s">
        <v>545</v>
      </c>
      <c r="B9" s="78" t="s">
        <v>0</v>
      </c>
      <c r="C9" s="23" t="s">
        <v>186</v>
      </c>
    </row>
    <row r="10" spans="1:4" s="151" customFormat="1" ht="17" x14ac:dyDescent="0.2">
      <c r="A10" s="22" t="s">
        <v>424</v>
      </c>
      <c r="B10" s="78" t="s">
        <v>1321</v>
      </c>
      <c r="C10" s="23" t="s">
        <v>157</v>
      </c>
      <c r="D10" s="9"/>
    </row>
    <row r="11" spans="1:4" s="6" customFormat="1" ht="17" x14ac:dyDescent="0.2">
      <c r="A11" s="21" t="s">
        <v>1320</v>
      </c>
      <c r="B11" s="106" t="s">
        <v>1319</v>
      </c>
      <c r="C11" s="20" t="s">
        <v>717</v>
      </c>
      <c r="D11" s="9"/>
    </row>
    <row r="12" spans="1:4" s="9" customFormat="1" ht="17" x14ac:dyDescent="0.2">
      <c r="A12" s="79" t="s">
        <v>425</v>
      </c>
      <c r="B12" s="84" t="s">
        <v>10</v>
      </c>
      <c r="C12" s="71" t="s">
        <v>718</v>
      </c>
    </row>
    <row r="13" spans="1:4" s="151" customFormat="1" ht="46" customHeight="1" x14ac:dyDescent="0.2">
      <c r="A13" s="22" t="s">
        <v>1318</v>
      </c>
      <c r="B13" s="78" t="s">
        <v>687</v>
      </c>
      <c r="C13" s="23" t="s">
        <v>154</v>
      </c>
      <c r="D13" s="9"/>
    </row>
    <row r="14" spans="1:4" s="9" customFormat="1" ht="26" customHeight="1" x14ac:dyDescent="0.2">
      <c r="A14" s="79" t="s">
        <v>426</v>
      </c>
      <c r="B14" s="84" t="s">
        <v>1317</v>
      </c>
      <c r="C14" s="71" t="s">
        <v>719</v>
      </c>
    </row>
    <row r="15" spans="1:4" s="6" customFormat="1" ht="39" customHeight="1" thickBot="1" x14ac:dyDescent="0.25">
      <c r="A15" s="34" t="s">
        <v>1316</v>
      </c>
      <c r="B15" s="143" t="s">
        <v>1315</v>
      </c>
      <c r="C15" s="64" t="s">
        <v>702</v>
      </c>
      <c r="D15" s="9"/>
    </row>
    <row r="16" spans="1:4" ht="15" customHeight="1" x14ac:dyDescent="0.2">
      <c r="A16" s="283"/>
      <c r="B16" s="283"/>
      <c r="C16" s="283"/>
    </row>
  </sheetData>
  <mergeCells count="1">
    <mergeCell ref="A16:C16"/>
  </mergeCells>
  <pageMargins left="0.75" right="0.75" top="1" bottom="1" header="0.5" footer="0.5"/>
  <pageSetup paperSize="9" orientation="portrait" horizontalDpi="4294967292" verticalDpi="429496729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685ECC-89E7-844F-924E-6FECEA87B559}">
  <dimension ref="A1:C11"/>
  <sheetViews>
    <sheetView showGridLines="0" zoomScaleNormal="100" workbookViewId="0"/>
  </sheetViews>
  <sheetFormatPr baseColWidth="10" defaultColWidth="10.6640625" defaultRowHeight="15" customHeight="1" x14ac:dyDescent="0.2"/>
  <cols>
    <col min="1" max="1" width="45.5" style="30" customWidth="1"/>
    <col min="2" max="3" width="14" style="8" customWidth="1"/>
    <col min="4" max="205" width="14" style="30" customWidth="1"/>
    <col min="206" max="16384" width="10.6640625" style="30"/>
  </cols>
  <sheetData>
    <row r="1" spans="1:3" ht="15" customHeight="1" x14ac:dyDescent="0.2">
      <c r="A1" s="81" t="str">
        <f>HYPERLINK("#'Index'!A1","Back to index")</f>
        <v>Back to index</v>
      </c>
    </row>
    <row r="2" spans="1:3" ht="45" customHeight="1" x14ac:dyDescent="0.25">
      <c r="A2" s="7" t="s">
        <v>870</v>
      </c>
    </row>
    <row r="3" spans="1:3" ht="21" customHeight="1" x14ac:dyDescent="0.2">
      <c r="A3" s="10" t="s">
        <v>1492</v>
      </c>
      <c r="B3" s="11"/>
      <c r="C3" s="12"/>
    </row>
    <row r="4" spans="1:3" ht="16" x14ac:dyDescent="0.2">
      <c r="A4" s="45"/>
      <c r="C4" s="100"/>
    </row>
    <row r="5" spans="1:3" s="9" customFormat="1" ht="18" thickBot="1" x14ac:dyDescent="0.25">
      <c r="A5" s="36" t="s">
        <v>322</v>
      </c>
      <c r="B5" s="74" t="s">
        <v>925</v>
      </c>
      <c r="C5" s="35" t="s">
        <v>677</v>
      </c>
    </row>
    <row r="6" spans="1:3" s="9" customFormat="1" ht="16" x14ac:dyDescent="0.2">
      <c r="A6" s="17"/>
      <c r="B6" s="105"/>
      <c r="C6" s="18"/>
    </row>
    <row r="7" spans="1:3" s="9" customFormat="1" ht="17" x14ac:dyDescent="0.2">
      <c r="A7" s="21" t="s">
        <v>399</v>
      </c>
      <c r="B7" s="106" t="s">
        <v>1315</v>
      </c>
      <c r="C7" s="20" t="s">
        <v>702</v>
      </c>
    </row>
    <row r="8" spans="1:3" s="9" customFormat="1" ht="17" x14ac:dyDescent="0.2">
      <c r="A8" s="22" t="s">
        <v>697</v>
      </c>
      <c r="B8" s="78" t="s">
        <v>1385</v>
      </c>
      <c r="C8" s="23" t="s">
        <v>698</v>
      </c>
    </row>
    <row r="9" spans="1:3" s="9" customFormat="1" ht="16" x14ac:dyDescent="0.2">
      <c r="A9" s="153"/>
      <c r="B9" s="154"/>
      <c r="C9" s="153"/>
    </row>
    <row r="10" spans="1:3" s="9" customFormat="1" ht="18" thickBot="1" x14ac:dyDescent="0.25">
      <c r="A10" s="34" t="s">
        <v>1491</v>
      </c>
      <c r="B10" s="143" t="s">
        <v>1490</v>
      </c>
      <c r="C10" s="64" t="s">
        <v>720</v>
      </c>
    </row>
    <row r="11" spans="1:3" ht="15" customHeight="1" x14ac:dyDescent="0.2">
      <c r="A11" s="283"/>
      <c r="B11" s="283"/>
      <c r="C11" s="283"/>
    </row>
  </sheetData>
  <mergeCells count="1">
    <mergeCell ref="A11:C11"/>
  </mergeCells>
  <pageMargins left="0.75" right="0.75" top="1" bottom="1" header="0.5" footer="0.5"/>
  <pageSetup paperSize="9" orientation="portrait" horizontalDpi="4294967292" verticalDpi="429496729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CA013-AD62-FE49-BAB8-7E990ADF6CCD}">
  <dimension ref="A1:C16"/>
  <sheetViews>
    <sheetView showGridLines="0" zoomScaleNormal="100" workbookViewId="0"/>
  </sheetViews>
  <sheetFormatPr baseColWidth="10" defaultColWidth="10.6640625" defaultRowHeight="15" customHeight="1" x14ac:dyDescent="0.2"/>
  <cols>
    <col min="1" max="1" width="45.5" style="30" customWidth="1"/>
    <col min="2" max="3" width="14" style="8" customWidth="1"/>
    <col min="4" max="202" width="14" style="30" customWidth="1"/>
    <col min="203" max="16384" width="10.6640625" style="30"/>
  </cols>
  <sheetData>
    <row r="1" spans="1:3" ht="15" customHeight="1" x14ac:dyDescent="0.2">
      <c r="A1" s="81" t="str">
        <f>HYPERLINK("#'Index'!A1","Back to index")</f>
        <v>Back to index</v>
      </c>
    </row>
    <row r="2" spans="1:3" ht="45" customHeight="1" x14ac:dyDescent="0.25">
      <c r="A2" s="7" t="s">
        <v>870</v>
      </c>
    </row>
    <row r="3" spans="1:3" ht="21" customHeight="1" x14ac:dyDescent="0.2">
      <c r="A3" s="10" t="s">
        <v>1519</v>
      </c>
      <c r="B3" s="11"/>
      <c r="C3" s="12"/>
    </row>
    <row r="4" spans="1:3" ht="16" x14ac:dyDescent="0.2">
      <c r="A4" s="45"/>
      <c r="C4" s="100"/>
    </row>
    <row r="5" spans="1:3" s="9" customFormat="1" ht="35" thickBot="1" x14ac:dyDescent="0.25">
      <c r="A5" s="36" t="s">
        <v>322</v>
      </c>
      <c r="B5" s="74" t="s">
        <v>1428</v>
      </c>
      <c r="C5" s="35" t="s">
        <v>1518</v>
      </c>
    </row>
    <row r="6" spans="1:3" s="9" customFormat="1" ht="16" x14ac:dyDescent="0.2">
      <c r="A6" s="103"/>
      <c r="B6" s="75"/>
      <c r="C6" s="104"/>
    </row>
    <row r="7" spans="1:3" s="9" customFormat="1" ht="17" x14ac:dyDescent="0.2">
      <c r="A7" s="21" t="s">
        <v>1426</v>
      </c>
      <c r="B7" s="106" t="s">
        <v>1517</v>
      </c>
      <c r="C7" s="20" t="s">
        <v>1516</v>
      </c>
    </row>
    <row r="8" spans="1:3" s="9" customFormat="1" ht="17" x14ac:dyDescent="0.2">
      <c r="A8" s="22" t="s">
        <v>721</v>
      </c>
      <c r="B8" s="78" t="s">
        <v>1515</v>
      </c>
      <c r="C8" s="23" t="s">
        <v>981</v>
      </c>
    </row>
    <row r="9" spans="1:3" s="9" customFormat="1" ht="17" x14ac:dyDescent="0.2">
      <c r="A9" s="22" t="s">
        <v>430</v>
      </c>
      <c r="B9" s="78" t="s">
        <v>1514</v>
      </c>
      <c r="C9" s="23" t="s">
        <v>688</v>
      </c>
    </row>
    <row r="10" spans="1:3" s="9" customFormat="1" ht="17" x14ac:dyDescent="0.2">
      <c r="A10" s="22" t="s">
        <v>427</v>
      </c>
      <c r="B10" s="78" t="s">
        <v>906</v>
      </c>
      <c r="C10" s="23" t="s">
        <v>1513</v>
      </c>
    </row>
    <row r="11" spans="1:3" s="9" customFormat="1" ht="17" x14ac:dyDescent="0.2">
      <c r="A11" s="22" t="s">
        <v>428</v>
      </c>
      <c r="B11" s="78" t="s">
        <v>1512</v>
      </c>
      <c r="C11" s="23" t="s">
        <v>859</v>
      </c>
    </row>
    <row r="12" spans="1:3" s="9" customFormat="1" ht="17" x14ac:dyDescent="0.2">
      <c r="A12" s="22" t="s">
        <v>429</v>
      </c>
      <c r="B12" s="78" t="s">
        <v>1511</v>
      </c>
      <c r="C12" s="23" t="s">
        <v>52</v>
      </c>
    </row>
    <row r="13" spans="1:3" s="9" customFormat="1" ht="17" x14ac:dyDescent="0.2">
      <c r="A13" s="22" t="s">
        <v>431</v>
      </c>
      <c r="B13" s="78" t="s">
        <v>1510</v>
      </c>
      <c r="C13" s="23" t="s">
        <v>1509</v>
      </c>
    </row>
    <row r="14" spans="1:3" s="9" customFormat="1" ht="17" x14ac:dyDescent="0.2">
      <c r="A14" s="22" t="s">
        <v>432</v>
      </c>
      <c r="B14" s="78" t="s">
        <v>1508</v>
      </c>
      <c r="C14" s="23" t="s">
        <v>1507</v>
      </c>
    </row>
    <row r="15" spans="1:3" s="9" customFormat="1" ht="18" thickBot="1" x14ac:dyDescent="0.25">
      <c r="A15" s="90" t="s">
        <v>433</v>
      </c>
      <c r="B15" s="95" t="s">
        <v>1506</v>
      </c>
      <c r="C15" s="96" t="s">
        <v>1505</v>
      </c>
    </row>
    <row r="16" spans="1:3" ht="30" customHeight="1" x14ac:dyDescent="0.2">
      <c r="A16" s="259" t="s">
        <v>1504</v>
      </c>
      <c r="B16" s="259"/>
      <c r="C16" s="259"/>
    </row>
  </sheetData>
  <mergeCells count="1">
    <mergeCell ref="A16:C16"/>
  </mergeCells>
  <pageMargins left="0.75" right="0.75" top="1" bottom="1" header="0.5" footer="0.5"/>
  <pageSetup paperSize="9" orientation="portrait" horizontalDpi="4294967292" verticalDpi="429496729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92400D-5519-2A47-B530-A3128C786F16}">
  <dimension ref="A1:C16"/>
  <sheetViews>
    <sheetView showGridLines="0" zoomScaleNormal="100" workbookViewId="0"/>
  </sheetViews>
  <sheetFormatPr baseColWidth="10" defaultColWidth="10.6640625" defaultRowHeight="15" customHeight="1" x14ac:dyDescent="0.2"/>
  <cols>
    <col min="1" max="1" width="45.5" style="30" customWidth="1"/>
    <col min="2" max="3" width="14" style="8" customWidth="1"/>
    <col min="4" max="202" width="14" style="30" customWidth="1"/>
    <col min="203" max="16384" width="10.6640625" style="30"/>
  </cols>
  <sheetData>
    <row r="1" spans="1:3" ht="15" customHeight="1" x14ac:dyDescent="0.2">
      <c r="A1" s="81" t="str">
        <f>HYPERLINK("#'Index'!A1","Back to index")</f>
        <v>Back to index</v>
      </c>
    </row>
    <row r="2" spans="1:3" ht="45" customHeight="1" x14ac:dyDescent="0.25">
      <c r="A2" s="7" t="s">
        <v>870</v>
      </c>
    </row>
    <row r="3" spans="1:3" ht="21" customHeight="1" x14ac:dyDescent="0.2">
      <c r="A3" s="10" t="s">
        <v>1429</v>
      </c>
      <c r="B3" s="11"/>
      <c r="C3" s="12"/>
    </row>
    <row r="4" spans="1:3" ht="16" x14ac:dyDescent="0.2">
      <c r="A4" s="45"/>
      <c r="C4" s="100"/>
    </row>
    <row r="5" spans="1:3" s="9" customFormat="1" ht="37" thickBot="1" x14ac:dyDescent="0.25">
      <c r="A5" s="36" t="s">
        <v>322</v>
      </c>
      <c r="B5" s="74" t="s">
        <v>1428</v>
      </c>
      <c r="C5" s="35" t="s">
        <v>1427</v>
      </c>
    </row>
    <row r="6" spans="1:3" s="9" customFormat="1" ht="16" x14ac:dyDescent="0.2">
      <c r="A6" s="103"/>
      <c r="B6" s="75"/>
      <c r="C6" s="104"/>
    </row>
    <row r="7" spans="1:3" s="9" customFormat="1" ht="17" x14ac:dyDescent="0.2">
      <c r="A7" s="21" t="s">
        <v>1426</v>
      </c>
      <c r="B7" s="106" t="s">
        <v>1425</v>
      </c>
      <c r="C7" s="20" t="s">
        <v>1424</v>
      </c>
    </row>
    <row r="8" spans="1:3" s="9" customFormat="1" ht="17" x14ac:dyDescent="0.2">
      <c r="A8" s="22" t="s">
        <v>721</v>
      </c>
      <c r="B8" s="106" t="s">
        <v>1423</v>
      </c>
      <c r="C8" s="20" t="s">
        <v>187</v>
      </c>
    </row>
    <row r="9" spans="1:3" s="9" customFormat="1" ht="17" x14ac:dyDescent="0.2">
      <c r="A9" s="22" t="s">
        <v>430</v>
      </c>
      <c r="B9" s="106" t="s">
        <v>1422</v>
      </c>
      <c r="C9" s="20" t="s">
        <v>1421</v>
      </c>
    </row>
    <row r="10" spans="1:3" s="9" customFormat="1" ht="17" x14ac:dyDescent="0.2">
      <c r="A10" s="22" t="s">
        <v>427</v>
      </c>
      <c r="B10" s="78" t="s">
        <v>1420</v>
      </c>
      <c r="C10" s="23" t="s">
        <v>1419</v>
      </c>
    </row>
    <row r="11" spans="1:3" s="9" customFormat="1" ht="17" x14ac:dyDescent="0.2">
      <c r="A11" s="22" t="s">
        <v>428</v>
      </c>
      <c r="B11" s="78" t="s">
        <v>1418</v>
      </c>
      <c r="C11" s="23" t="s">
        <v>756</v>
      </c>
    </row>
    <row r="12" spans="1:3" s="9" customFormat="1" ht="17" x14ac:dyDescent="0.2">
      <c r="A12" s="22" t="s">
        <v>429</v>
      </c>
      <c r="B12" s="78" t="s">
        <v>146</v>
      </c>
      <c r="C12" s="23" t="s">
        <v>128</v>
      </c>
    </row>
    <row r="13" spans="1:3" s="9" customFormat="1" ht="17" x14ac:dyDescent="0.2">
      <c r="A13" s="22" t="s">
        <v>1417</v>
      </c>
      <c r="B13" s="78" t="s">
        <v>1416</v>
      </c>
      <c r="C13" s="23" t="s">
        <v>1415</v>
      </c>
    </row>
    <row r="14" spans="1:3" s="9" customFormat="1" ht="17" x14ac:dyDescent="0.2">
      <c r="A14" s="22" t="s">
        <v>1414</v>
      </c>
      <c r="B14" s="78" t="s">
        <v>1413</v>
      </c>
      <c r="C14" s="23" t="s">
        <v>1412</v>
      </c>
    </row>
    <row r="15" spans="1:3" s="9" customFormat="1" ht="18" thickBot="1" x14ac:dyDescent="0.25">
      <c r="A15" s="90" t="s">
        <v>433</v>
      </c>
      <c r="B15" s="95" t="s">
        <v>1411</v>
      </c>
      <c r="C15" s="96" t="s">
        <v>1410</v>
      </c>
    </row>
    <row r="16" spans="1:3" ht="27" customHeight="1" x14ac:dyDescent="0.2">
      <c r="A16" s="259" t="s">
        <v>1409</v>
      </c>
      <c r="B16" s="259"/>
      <c r="C16" s="259"/>
    </row>
  </sheetData>
  <mergeCells count="1">
    <mergeCell ref="A16:C16"/>
  </mergeCells>
  <pageMargins left="0.75" right="0.75" top="1" bottom="1" header="0.5" footer="0.5"/>
  <pageSetup paperSize="9" orientation="portrait" horizontalDpi="4294967292" verticalDpi="429496729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03F0B-7791-564C-9784-FF0513A1C810}">
  <dimension ref="A1:D16"/>
  <sheetViews>
    <sheetView showGridLines="0" zoomScaleNormal="100" workbookViewId="0"/>
  </sheetViews>
  <sheetFormatPr baseColWidth="10" defaultColWidth="10.6640625" defaultRowHeight="15" customHeight="1" x14ac:dyDescent="0.2"/>
  <cols>
    <col min="1" max="1" width="45.5" style="30" customWidth="1"/>
    <col min="2" max="2" width="7.5" style="30" customWidth="1"/>
    <col min="3" max="4" width="14" style="8" customWidth="1"/>
    <col min="5" max="206" width="14" style="30" customWidth="1"/>
    <col min="207" max="16384" width="10.6640625" style="30"/>
  </cols>
  <sheetData>
    <row r="1" spans="1:4" ht="15" customHeight="1" x14ac:dyDescent="0.2">
      <c r="A1" s="81" t="str">
        <f>HYPERLINK("#'Index'!A1","Back to index")</f>
        <v>Back to index</v>
      </c>
      <c r="B1" s="4"/>
    </row>
    <row r="2" spans="1:4" ht="45" customHeight="1" x14ac:dyDescent="0.25">
      <c r="A2" s="7" t="s">
        <v>870</v>
      </c>
      <c r="B2" s="7"/>
    </row>
    <row r="3" spans="1:4" ht="21" customHeight="1" x14ac:dyDescent="0.2">
      <c r="A3" s="10" t="s">
        <v>434</v>
      </c>
      <c r="B3" s="10"/>
      <c r="C3" s="11"/>
      <c r="D3" s="12"/>
    </row>
    <row r="4" spans="1:4" ht="16" x14ac:dyDescent="0.2">
      <c r="A4" s="45"/>
      <c r="B4" s="45"/>
      <c r="D4" s="100"/>
    </row>
    <row r="5" spans="1:4" s="9" customFormat="1" ht="18" thickBot="1" x14ac:dyDescent="0.25">
      <c r="A5" s="36"/>
      <c r="B5" s="36"/>
      <c r="C5" s="74" t="s">
        <v>869</v>
      </c>
      <c r="D5" s="35" t="s">
        <v>587</v>
      </c>
    </row>
    <row r="6" spans="1:4" s="9" customFormat="1" ht="16" x14ac:dyDescent="0.2">
      <c r="A6" s="103"/>
      <c r="B6" s="103"/>
      <c r="C6" s="75"/>
      <c r="D6" s="104"/>
    </row>
    <row r="7" spans="1:4" s="9" customFormat="1" ht="16" customHeight="1" x14ac:dyDescent="0.2">
      <c r="A7" s="21" t="s">
        <v>115</v>
      </c>
      <c r="B7" s="21" t="s">
        <v>116</v>
      </c>
      <c r="C7" s="106" t="s">
        <v>35</v>
      </c>
      <c r="D7" s="20" t="s">
        <v>147</v>
      </c>
    </row>
    <row r="8" spans="1:4" s="9" customFormat="1" ht="16" customHeight="1" x14ac:dyDescent="0.2">
      <c r="A8" s="22" t="s">
        <v>435</v>
      </c>
      <c r="B8" s="22" t="s">
        <v>116</v>
      </c>
      <c r="C8" s="78" t="s">
        <v>1549</v>
      </c>
      <c r="D8" s="23" t="s">
        <v>722</v>
      </c>
    </row>
    <row r="9" spans="1:4" s="9" customFormat="1" ht="16" customHeight="1" x14ac:dyDescent="0.2">
      <c r="A9" s="22" t="s">
        <v>436</v>
      </c>
      <c r="B9" s="22" t="s">
        <v>116</v>
      </c>
      <c r="C9" s="78" t="s">
        <v>1548</v>
      </c>
      <c r="D9" s="23" t="s">
        <v>723</v>
      </c>
    </row>
    <row r="10" spans="1:4" s="9" customFormat="1" ht="16" customHeight="1" x14ac:dyDescent="0.2">
      <c r="A10" s="22" t="s">
        <v>117</v>
      </c>
      <c r="B10" s="22" t="s">
        <v>116</v>
      </c>
      <c r="C10" s="78" t="s">
        <v>1547</v>
      </c>
      <c r="D10" s="23" t="s">
        <v>724</v>
      </c>
    </row>
    <row r="11" spans="1:4" s="9" customFormat="1" ht="16" customHeight="1" x14ac:dyDescent="0.2">
      <c r="A11" s="22" t="s">
        <v>437</v>
      </c>
      <c r="B11" s="22" t="s">
        <v>116</v>
      </c>
      <c r="C11" s="78" t="s">
        <v>1546</v>
      </c>
      <c r="D11" s="23" t="s">
        <v>725</v>
      </c>
    </row>
    <row r="12" spans="1:4" s="9" customFormat="1" ht="16" customHeight="1" x14ac:dyDescent="0.2">
      <c r="A12" s="22" t="s">
        <v>438</v>
      </c>
      <c r="B12" s="22" t="s">
        <v>116</v>
      </c>
      <c r="C12" s="78" t="s">
        <v>1545</v>
      </c>
      <c r="D12" s="23" t="s">
        <v>1544</v>
      </c>
    </row>
    <row r="13" spans="1:4" s="9" customFormat="1" ht="16" customHeight="1" x14ac:dyDescent="0.2">
      <c r="A13" s="22" t="s">
        <v>1543</v>
      </c>
      <c r="B13" s="22" t="s">
        <v>116</v>
      </c>
      <c r="C13" s="78" t="s">
        <v>1542</v>
      </c>
      <c r="D13" s="23" t="s">
        <v>726</v>
      </c>
    </row>
    <row r="14" spans="1:4" ht="20" customHeight="1" thickBot="1" x14ac:dyDescent="0.25">
      <c r="A14" s="90" t="s">
        <v>439</v>
      </c>
      <c r="B14" s="90" t="s">
        <v>118</v>
      </c>
      <c r="C14" s="95" t="s">
        <v>1541</v>
      </c>
      <c r="D14" s="96" t="s">
        <v>727</v>
      </c>
    </row>
    <row r="15" spans="1:4" ht="34" customHeight="1" x14ac:dyDescent="0.2">
      <c r="A15" s="320" t="s">
        <v>1504</v>
      </c>
      <c r="B15" s="320"/>
      <c r="C15" s="320"/>
      <c r="D15" s="320"/>
    </row>
    <row r="16" spans="1:4" ht="15" customHeight="1" x14ac:dyDescent="0.2">
      <c r="A16" s="319"/>
      <c r="B16" s="319"/>
      <c r="C16" s="319"/>
      <c r="D16" s="319"/>
    </row>
  </sheetData>
  <mergeCells count="2">
    <mergeCell ref="A15:D15"/>
    <mergeCell ref="A16:D16"/>
  </mergeCells>
  <pageMargins left="0.75" right="0.75" top="1" bottom="1" header="0.5" footer="0.5"/>
  <pageSetup paperSize="9" orientation="portrait" horizontalDpi="4294967292" verticalDpi="429496729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5FCF5-985C-F74D-BD99-19A5B4545D6F}">
  <dimension ref="A1:D24"/>
  <sheetViews>
    <sheetView showGridLines="0" zoomScaleNormal="100" workbookViewId="0"/>
  </sheetViews>
  <sheetFormatPr baseColWidth="10" defaultColWidth="10.6640625" defaultRowHeight="15" customHeight="1" x14ac:dyDescent="0.2"/>
  <cols>
    <col min="1" max="1" width="45.5" style="30" customWidth="1"/>
    <col min="2" max="3" width="14" style="8" customWidth="1"/>
    <col min="4" max="205" width="14" style="30" customWidth="1"/>
    <col min="206" max="16384" width="10.6640625" style="30"/>
  </cols>
  <sheetData>
    <row r="1" spans="1:4" ht="15" customHeight="1" x14ac:dyDescent="0.2">
      <c r="A1" s="81" t="str">
        <f>HYPERLINK("#'Index'!A1","Back to index")</f>
        <v>Back to index</v>
      </c>
    </row>
    <row r="2" spans="1:4" ht="45" customHeight="1" x14ac:dyDescent="0.25">
      <c r="A2" s="7" t="s">
        <v>870</v>
      </c>
    </row>
    <row r="3" spans="1:4" ht="21" customHeight="1" x14ac:dyDescent="0.2">
      <c r="A3" s="10" t="s">
        <v>440</v>
      </c>
      <c r="B3" s="11"/>
      <c r="C3" s="12"/>
    </row>
    <row r="4" spans="1:4" ht="16" x14ac:dyDescent="0.2">
      <c r="A4" s="45"/>
      <c r="C4" s="100"/>
    </row>
    <row r="5" spans="1:4" s="9" customFormat="1" ht="18" thickBot="1" x14ac:dyDescent="0.25">
      <c r="A5" s="36" t="s">
        <v>322</v>
      </c>
      <c r="B5" s="74" t="s">
        <v>869</v>
      </c>
      <c r="C5" s="35" t="s">
        <v>587</v>
      </c>
    </row>
    <row r="6" spans="1:4" s="151" customFormat="1" ht="16" x14ac:dyDescent="0.2">
      <c r="A6" s="17"/>
      <c r="B6" s="105"/>
      <c r="C6" s="18"/>
      <c r="D6" s="9"/>
    </row>
    <row r="7" spans="1:4" s="6" customFormat="1" ht="17" x14ac:dyDescent="0.2">
      <c r="A7" s="19" t="s">
        <v>369</v>
      </c>
      <c r="B7" s="142" t="s">
        <v>1489</v>
      </c>
      <c r="C7" s="148" t="s">
        <v>728</v>
      </c>
      <c r="D7" s="9"/>
    </row>
    <row r="8" spans="1:4" s="9" customFormat="1" ht="32" customHeight="1" x14ac:dyDescent="0.2">
      <c r="A8" s="22" t="s">
        <v>390</v>
      </c>
      <c r="B8" s="78" t="s">
        <v>1395</v>
      </c>
      <c r="C8" s="23" t="s">
        <v>8</v>
      </c>
    </row>
    <row r="9" spans="1:4" s="9" customFormat="1" ht="17" x14ac:dyDescent="0.2">
      <c r="A9" s="22" t="s">
        <v>372</v>
      </c>
      <c r="B9" s="78" t="s">
        <v>1488</v>
      </c>
      <c r="C9" s="23" t="s">
        <v>34</v>
      </c>
    </row>
    <row r="10" spans="1:4" s="9" customFormat="1" ht="17" x14ac:dyDescent="0.2">
      <c r="A10" s="22" t="s">
        <v>373</v>
      </c>
      <c r="B10" s="78" t="s">
        <v>1487</v>
      </c>
      <c r="C10" s="23" t="s">
        <v>729</v>
      </c>
    </row>
    <row r="11" spans="1:4" s="9" customFormat="1" ht="17" x14ac:dyDescent="0.2">
      <c r="A11" s="79" t="s">
        <v>374</v>
      </c>
      <c r="B11" s="84" t="s">
        <v>1486</v>
      </c>
      <c r="C11" s="71" t="s">
        <v>730</v>
      </c>
    </row>
    <row r="12" spans="1:4" s="151" customFormat="1" ht="16" x14ac:dyDescent="0.2">
      <c r="A12" s="159"/>
      <c r="B12" s="160"/>
      <c r="C12" s="159"/>
      <c r="D12" s="9"/>
    </row>
    <row r="13" spans="1:4" s="6" customFormat="1" ht="17" x14ac:dyDescent="0.2">
      <c r="A13" s="21" t="s">
        <v>375</v>
      </c>
      <c r="B13" s="106" t="s">
        <v>693</v>
      </c>
      <c r="C13" s="20" t="s">
        <v>731</v>
      </c>
      <c r="D13" s="9"/>
    </row>
    <row r="14" spans="1:4" s="9" customFormat="1" ht="31" customHeight="1" x14ac:dyDescent="0.2">
      <c r="A14" s="22" t="s">
        <v>376</v>
      </c>
      <c r="B14" s="78" t="s">
        <v>1485</v>
      </c>
      <c r="C14" s="23" t="s">
        <v>732</v>
      </c>
    </row>
    <row r="15" spans="1:4" s="9" customFormat="1" ht="17" x14ac:dyDescent="0.2">
      <c r="A15" s="22" t="s">
        <v>377</v>
      </c>
      <c r="B15" s="78" t="s">
        <v>178</v>
      </c>
      <c r="C15" s="23" t="s">
        <v>733</v>
      </c>
    </row>
    <row r="16" spans="1:4" s="9" customFormat="1" ht="17" x14ac:dyDescent="0.2">
      <c r="A16" s="79" t="s">
        <v>378</v>
      </c>
      <c r="B16" s="84" t="s">
        <v>1484</v>
      </c>
      <c r="C16" s="71" t="s">
        <v>734</v>
      </c>
    </row>
    <row r="17" spans="1:4" s="151" customFormat="1" ht="16" x14ac:dyDescent="0.2">
      <c r="A17" s="159"/>
      <c r="B17" s="160"/>
      <c r="C17" s="159"/>
      <c r="D17" s="9"/>
    </row>
    <row r="18" spans="1:4" s="6" customFormat="1" ht="17" x14ac:dyDescent="0.2">
      <c r="A18" s="21" t="s">
        <v>361</v>
      </c>
      <c r="B18" s="106" t="s">
        <v>1483</v>
      </c>
      <c r="C18" s="20" t="s">
        <v>125</v>
      </c>
      <c r="D18" s="9"/>
    </row>
    <row r="19" spans="1:4" s="9" customFormat="1" ht="17" x14ac:dyDescent="0.2">
      <c r="A19" s="79" t="s">
        <v>442</v>
      </c>
      <c r="B19" s="84" t="s">
        <v>734</v>
      </c>
      <c r="C19" s="71" t="s">
        <v>182</v>
      </c>
    </row>
    <row r="20" spans="1:4" s="151" customFormat="1" ht="16" x14ac:dyDescent="0.2">
      <c r="A20" s="159"/>
      <c r="B20" s="160"/>
      <c r="C20" s="159"/>
      <c r="D20" s="9"/>
    </row>
    <row r="21" spans="1:4" s="6" customFormat="1" ht="17" x14ac:dyDescent="0.2">
      <c r="A21" s="21" t="s">
        <v>443</v>
      </c>
      <c r="B21" s="106" t="s">
        <v>154</v>
      </c>
      <c r="C21" s="20" t="s">
        <v>735</v>
      </c>
      <c r="D21" s="9"/>
    </row>
    <row r="22" spans="1:4" s="151" customFormat="1" ht="16" x14ac:dyDescent="0.2">
      <c r="A22" s="153"/>
      <c r="B22" s="154"/>
      <c r="C22" s="153"/>
      <c r="D22" s="9"/>
    </row>
    <row r="23" spans="1:4" s="6" customFormat="1" ht="18" thickBot="1" x14ac:dyDescent="0.25">
      <c r="A23" s="34" t="s">
        <v>444</v>
      </c>
      <c r="B23" s="143" t="s">
        <v>1215</v>
      </c>
      <c r="C23" s="64" t="s">
        <v>736</v>
      </c>
      <c r="D23" s="9"/>
    </row>
    <row r="24" spans="1:4" ht="15" customHeight="1" x14ac:dyDescent="0.2">
      <c r="A24" s="283"/>
      <c r="B24" s="283"/>
      <c r="C24" s="283"/>
    </row>
  </sheetData>
  <mergeCells count="1">
    <mergeCell ref="A24:C24"/>
  </mergeCells>
  <pageMargins left="0.75" right="0.75" top="1" bottom="1" header="0.5" footer="0.5"/>
  <pageSetup paperSize="9" orientation="portrait" horizontalDpi="4294967292" verticalDpi="429496729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0A6BA-C5AD-C24F-AD57-517E731A63CD}">
  <dimension ref="A1:D17"/>
  <sheetViews>
    <sheetView showGridLines="0" zoomScaleNormal="100" workbookViewId="0"/>
  </sheetViews>
  <sheetFormatPr baseColWidth="10" defaultColWidth="10.6640625" defaultRowHeight="15" customHeight="1" x14ac:dyDescent="0.2"/>
  <cols>
    <col min="1" max="1" width="45.5" style="30" customWidth="1"/>
    <col min="2" max="3" width="14" style="8" customWidth="1"/>
    <col min="4" max="205" width="14" style="30" customWidth="1"/>
    <col min="206" max="16384" width="10.6640625" style="30"/>
  </cols>
  <sheetData>
    <row r="1" spans="1:4" ht="15" customHeight="1" x14ac:dyDescent="0.2">
      <c r="A1" s="81" t="str">
        <f>HYPERLINK("#'Index'!A1","Back to index")</f>
        <v>Back to index</v>
      </c>
    </row>
    <row r="2" spans="1:4" ht="45" customHeight="1" x14ac:dyDescent="0.25">
      <c r="A2" s="7" t="s">
        <v>870</v>
      </c>
    </row>
    <row r="3" spans="1:4" ht="21" customHeight="1" x14ac:dyDescent="0.2">
      <c r="A3" s="83" t="s">
        <v>445</v>
      </c>
    </row>
    <row r="4" spans="1:4" ht="16" x14ac:dyDescent="0.2">
      <c r="A4" s="45"/>
      <c r="C4" s="100"/>
    </row>
    <row r="5" spans="1:4" s="9" customFormat="1" ht="18" thickBot="1" x14ac:dyDescent="0.25">
      <c r="A5" s="36" t="s">
        <v>7</v>
      </c>
      <c r="B5" s="74" t="s">
        <v>925</v>
      </c>
      <c r="C5" s="35" t="s">
        <v>677</v>
      </c>
    </row>
    <row r="6" spans="1:4" s="9" customFormat="1" ht="16" x14ac:dyDescent="0.2">
      <c r="A6" s="17"/>
      <c r="B6" s="105"/>
      <c r="C6" s="18"/>
    </row>
    <row r="7" spans="1:4" s="9" customFormat="1" ht="17" x14ac:dyDescent="0.2">
      <c r="A7" s="21" t="s">
        <v>368</v>
      </c>
      <c r="B7" s="106" t="s">
        <v>691</v>
      </c>
      <c r="C7" s="20" t="s">
        <v>691</v>
      </c>
    </row>
    <row r="8" spans="1:4" s="9" customFormat="1" ht="17" x14ac:dyDescent="0.2">
      <c r="A8" s="22" t="s">
        <v>354</v>
      </c>
      <c r="B8" s="78" t="s">
        <v>29</v>
      </c>
      <c r="C8" s="23" t="s">
        <v>27</v>
      </c>
    </row>
    <row r="9" spans="1:4" s="9" customFormat="1" ht="17" x14ac:dyDescent="0.2">
      <c r="A9" s="22" t="s">
        <v>398</v>
      </c>
      <c r="B9" s="78" t="s">
        <v>15</v>
      </c>
      <c r="C9" s="23" t="s">
        <v>2</v>
      </c>
    </row>
    <row r="10" spans="1:4" s="9" customFormat="1" ht="17" x14ac:dyDescent="0.2">
      <c r="A10" s="22" t="s">
        <v>399</v>
      </c>
      <c r="B10" s="78" t="s">
        <v>15</v>
      </c>
      <c r="C10" s="23" t="s">
        <v>24</v>
      </c>
    </row>
    <row r="11" spans="1:4" s="9" customFormat="1" ht="12" customHeight="1" x14ac:dyDescent="0.2">
      <c r="A11" s="27"/>
      <c r="B11" s="155"/>
      <c r="C11" s="156"/>
    </row>
    <row r="12" spans="1:4" s="151" customFormat="1" ht="17" x14ac:dyDescent="0.2">
      <c r="A12" s="161"/>
      <c r="B12" s="142" t="s">
        <v>12</v>
      </c>
      <c r="C12" s="148" t="s">
        <v>12</v>
      </c>
      <c r="D12" s="9"/>
    </row>
    <row r="13" spans="1:4" s="6" customFormat="1" ht="17" x14ac:dyDescent="0.2">
      <c r="A13" s="21" t="s">
        <v>400</v>
      </c>
      <c r="B13" s="106" t="s">
        <v>700</v>
      </c>
      <c r="C13" s="20" t="s">
        <v>156</v>
      </c>
      <c r="D13" s="9"/>
    </row>
    <row r="14" spans="1:4" s="9" customFormat="1" ht="17" x14ac:dyDescent="0.2">
      <c r="A14" s="22" t="s">
        <v>446</v>
      </c>
      <c r="B14" s="78" t="s">
        <v>1383</v>
      </c>
      <c r="C14" s="23" t="s">
        <v>19</v>
      </c>
    </row>
    <row r="15" spans="1:4" s="9" customFormat="1" ht="17" x14ac:dyDescent="0.2">
      <c r="A15" s="22" t="s">
        <v>401</v>
      </c>
      <c r="B15" s="78" t="s">
        <v>36</v>
      </c>
      <c r="C15" s="23" t="s">
        <v>113</v>
      </c>
    </row>
    <row r="16" spans="1:4" s="9" customFormat="1" ht="35" customHeight="1" thickBot="1" x14ac:dyDescent="0.25">
      <c r="A16" s="162"/>
      <c r="B16" s="163" t="s">
        <v>12</v>
      </c>
      <c r="C16" s="164" t="s">
        <v>12</v>
      </c>
    </row>
    <row r="17" spans="1:3" ht="15" customHeight="1" x14ac:dyDescent="0.2">
      <c r="A17" s="283"/>
      <c r="B17" s="283"/>
      <c r="C17" s="283"/>
    </row>
  </sheetData>
  <mergeCells count="1">
    <mergeCell ref="A17:C17"/>
  </mergeCells>
  <pageMargins left="0.75" right="0.75" top="1" bottom="1" header="0.5" footer="0.5"/>
  <pageSetup paperSize="9" orientation="portrait" horizontalDpi="4294967292" verticalDpi="429496729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DDB3F-0BBF-9D4B-807C-48212683A428}">
  <dimension ref="A1:E12"/>
  <sheetViews>
    <sheetView showGridLines="0" zoomScaleNormal="100" workbookViewId="0"/>
  </sheetViews>
  <sheetFormatPr baseColWidth="10" defaultColWidth="10.6640625" defaultRowHeight="15" customHeight="1" x14ac:dyDescent="0.2"/>
  <cols>
    <col min="1" max="1" width="45.5" style="30" customWidth="1"/>
    <col min="2" max="5" width="14" style="8" customWidth="1"/>
    <col min="6" max="207" width="14" style="30" customWidth="1"/>
    <col min="208" max="16384" width="10.6640625" style="30"/>
  </cols>
  <sheetData>
    <row r="1" spans="1:5" ht="15" customHeight="1" x14ac:dyDescent="0.2">
      <c r="A1" s="81" t="str">
        <f>HYPERLINK("#'Index'!A1","Back to index")</f>
        <v>Back to index</v>
      </c>
    </row>
    <row r="2" spans="1:5" ht="45" customHeight="1" x14ac:dyDescent="0.25">
      <c r="A2" s="7" t="s">
        <v>870</v>
      </c>
    </row>
    <row r="3" spans="1:5" ht="21" customHeight="1" x14ac:dyDescent="0.2">
      <c r="A3" s="10" t="s">
        <v>447</v>
      </c>
      <c r="B3" s="11"/>
      <c r="C3" s="11"/>
      <c r="D3" s="11"/>
      <c r="E3" s="12"/>
    </row>
    <row r="4" spans="1:5" ht="16" x14ac:dyDescent="0.2">
      <c r="A4" s="45"/>
      <c r="E4" s="100"/>
    </row>
    <row r="5" spans="1:5" s="9" customFormat="1" ht="17" x14ac:dyDescent="0.2">
      <c r="A5" s="21" t="s">
        <v>322</v>
      </c>
      <c r="B5" s="148" t="s">
        <v>119</v>
      </c>
      <c r="C5" s="148" t="s">
        <v>120</v>
      </c>
      <c r="D5" s="148" t="s">
        <v>121</v>
      </c>
      <c r="E5" s="148" t="s">
        <v>122</v>
      </c>
    </row>
    <row r="6" spans="1:5" s="9" customFormat="1" ht="16" x14ac:dyDescent="0.2">
      <c r="A6" s="321"/>
      <c r="B6" s="321"/>
      <c r="C6" s="321"/>
      <c r="D6" s="321"/>
      <c r="E6" s="321"/>
    </row>
    <row r="7" spans="1:5" s="9" customFormat="1" ht="17" x14ac:dyDescent="0.2">
      <c r="A7" s="19" t="s">
        <v>448</v>
      </c>
      <c r="B7" s="165"/>
      <c r="C7" s="165"/>
      <c r="D7" s="165"/>
      <c r="E7" s="20"/>
    </row>
    <row r="8" spans="1:5" s="9" customFormat="1" ht="17" x14ac:dyDescent="0.2">
      <c r="A8" s="22" t="s">
        <v>449</v>
      </c>
      <c r="B8" s="23" t="s">
        <v>450</v>
      </c>
      <c r="C8" s="23" t="s">
        <v>450</v>
      </c>
      <c r="D8" s="23" t="s">
        <v>449</v>
      </c>
      <c r="E8" s="23" t="s">
        <v>449</v>
      </c>
    </row>
    <row r="9" spans="1:5" s="9" customFormat="1" ht="17" x14ac:dyDescent="0.2">
      <c r="A9" s="22" t="s">
        <v>450</v>
      </c>
      <c r="B9" s="23" t="s">
        <v>451</v>
      </c>
      <c r="C9" s="23" t="s">
        <v>450</v>
      </c>
      <c r="D9" s="23" t="s">
        <v>450</v>
      </c>
      <c r="E9" s="23" t="s">
        <v>449</v>
      </c>
    </row>
    <row r="10" spans="1:5" s="9" customFormat="1" ht="17" x14ac:dyDescent="0.2">
      <c r="A10" s="22" t="s">
        <v>451</v>
      </c>
      <c r="B10" s="23" t="s">
        <v>451</v>
      </c>
      <c r="C10" s="23" t="s">
        <v>451</v>
      </c>
      <c r="D10" s="23" t="s">
        <v>450</v>
      </c>
      <c r="E10" s="23" t="s">
        <v>450</v>
      </c>
    </row>
    <row r="11" spans="1:5" s="9" customFormat="1" ht="18" thickBot="1" x14ac:dyDescent="0.25">
      <c r="A11" s="90" t="s">
        <v>452</v>
      </c>
      <c r="B11" s="96" t="s">
        <v>451</v>
      </c>
      <c r="C11" s="96" t="s">
        <v>451</v>
      </c>
      <c r="D11" s="96" t="s">
        <v>451</v>
      </c>
      <c r="E11" s="96" t="s">
        <v>450</v>
      </c>
    </row>
    <row r="12" spans="1:5" ht="15" customHeight="1" x14ac:dyDescent="0.2">
      <c r="A12" s="283"/>
      <c r="B12" s="283"/>
      <c r="C12" s="283"/>
      <c r="D12" s="283"/>
      <c r="E12" s="283"/>
    </row>
  </sheetData>
  <mergeCells count="2">
    <mergeCell ref="A6:E6"/>
    <mergeCell ref="A12:E12"/>
  </mergeCells>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4430-A0B6-C64A-8063-DE4041B7E86C}">
  <dimension ref="A1:E8"/>
  <sheetViews>
    <sheetView showGridLines="0" zoomScaleNormal="100" workbookViewId="0"/>
  </sheetViews>
  <sheetFormatPr baseColWidth="10" defaultColWidth="10.6640625" defaultRowHeight="15" customHeight="1" x14ac:dyDescent="0.2"/>
  <cols>
    <col min="1" max="1" width="45.5" style="30" customWidth="1"/>
    <col min="2" max="2" width="14" style="8" customWidth="1"/>
    <col min="3" max="16384" width="10.6640625" style="30"/>
  </cols>
  <sheetData>
    <row r="1" spans="1:5" ht="15" customHeight="1" x14ac:dyDescent="0.2">
      <c r="A1" s="81" t="str">
        <f>HYPERLINK("#'Index'!A1","Back to index")</f>
        <v>Back to index</v>
      </c>
    </row>
    <row r="2" spans="1:5" ht="45" customHeight="1" x14ac:dyDescent="0.25">
      <c r="A2" s="7" t="s">
        <v>870</v>
      </c>
    </row>
    <row r="3" spans="1:5" ht="21" customHeight="1" x14ac:dyDescent="0.2">
      <c r="A3" s="10" t="s">
        <v>1268</v>
      </c>
      <c r="B3" s="11"/>
    </row>
    <row r="4" spans="1:5" ht="16" x14ac:dyDescent="0.2">
      <c r="A4" s="45"/>
    </row>
    <row r="5" spans="1:5" s="9" customFormat="1" ht="35" thickBot="1" x14ac:dyDescent="0.25">
      <c r="A5" s="36"/>
      <c r="B5" s="213" t="s">
        <v>1267</v>
      </c>
      <c r="C5" s="25" t="s">
        <v>1266</v>
      </c>
      <c r="D5" s="25" t="s">
        <v>1265</v>
      </c>
      <c r="E5" s="228" t="s">
        <v>1264</v>
      </c>
    </row>
    <row r="6" spans="1:5" s="9" customFormat="1" ht="24" customHeight="1" x14ac:dyDescent="0.2">
      <c r="A6" s="22" t="s">
        <v>1263</v>
      </c>
      <c r="B6" s="227" t="s">
        <v>1262</v>
      </c>
      <c r="C6" s="227" t="s">
        <v>681</v>
      </c>
      <c r="D6" s="227" t="s">
        <v>110</v>
      </c>
      <c r="E6" s="75" t="s">
        <v>1212</v>
      </c>
    </row>
    <row r="7" spans="1:5" s="9" customFormat="1" ht="24" customHeight="1" thickBot="1" x14ac:dyDescent="0.25">
      <c r="A7" s="22" t="s">
        <v>1261</v>
      </c>
      <c r="B7" s="208" t="s">
        <v>1260</v>
      </c>
      <c r="C7" s="206" t="s">
        <v>1259</v>
      </c>
      <c r="D7" s="206" t="s">
        <v>1258</v>
      </c>
      <c r="E7" s="95" t="s">
        <v>1258</v>
      </c>
    </row>
    <row r="8" spans="1:5" ht="58" customHeight="1" x14ac:dyDescent="0.2">
      <c r="A8" s="259"/>
      <c r="B8" s="259"/>
    </row>
  </sheetData>
  <mergeCells count="1">
    <mergeCell ref="A8:B8"/>
  </mergeCells>
  <pageMargins left="0.75" right="0.75" top="1" bottom="1" header="0.5" footer="0.5"/>
  <pageSetup paperSize="9" orientation="portrait" horizontalDpi="4294967292" verticalDpi="429496729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B17D9-9F2F-754F-995F-88E6EB732976}">
  <dimension ref="A1:D36"/>
  <sheetViews>
    <sheetView showGridLines="0" zoomScaleNormal="100" workbookViewId="0"/>
  </sheetViews>
  <sheetFormatPr baseColWidth="10" defaultColWidth="10.6640625" defaultRowHeight="15" customHeight="1" x14ac:dyDescent="0.2"/>
  <cols>
    <col min="1" max="1" width="45.5" style="30" customWidth="1"/>
    <col min="2" max="4" width="14" style="8" customWidth="1"/>
    <col min="5" max="16384" width="10.6640625" style="30"/>
  </cols>
  <sheetData>
    <row r="1" spans="1:4" ht="15" customHeight="1" x14ac:dyDescent="0.2">
      <c r="A1" s="81" t="str">
        <f>HYPERLINK("#'Index'!A1","Back to index")</f>
        <v>Back to index</v>
      </c>
    </row>
    <row r="2" spans="1:4" ht="45" customHeight="1" x14ac:dyDescent="0.25">
      <c r="A2" s="7" t="s">
        <v>870</v>
      </c>
    </row>
    <row r="3" spans="1:4" ht="40" customHeight="1" x14ac:dyDescent="0.2">
      <c r="A3" s="322" t="s">
        <v>737</v>
      </c>
      <c r="B3" s="322"/>
      <c r="C3" s="322"/>
      <c r="D3" s="323"/>
    </row>
    <row r="4" spans="1:4" ht="18" customHeight="1" x14ac:dyDescent="0.2">
      <c r="A4" s="166"/>
      <c r="B4" s="166"/>
      <c r="C4" s="166"/>
      <c r="D4" s="166"/>
    </row>
    <row r="5" spans="1:4" s="9" customFormat="1" ht="35" thickBot="1" x14ac:dyDescent="0.25">
      <c r="A5" s="36" t="s">
        <v>478</v>
      </c>
      <c r="B5" s="35" t="s">
        <v>477</v>
      </c>
      <c r="C5" s="74" t="s">
        <v>910</v>
      </c>
      <c r="D5" s="35" t="s">
        <v>909</v>
      </c>
    </row>
    <row r="6" spans="1:4" s="151" customFormat="1" ht="16" x14ac:dyDescent="0.2">
      <c r="A6" s="17"/>
      <c r="B6" s="18"/>
      <c r="C6" s="167"/>
      <c r="D6" s="18"/>
    </row>
    <row r="7" spans="1:4" s="6" customFormat="1" ht="17" x14ac:dyDescent="0.2">
      <c r="A7" s="19" t="s">
        <v>369</v>
      </c>
      <c r="B7" s="20" t="s">
        <v>20</v>
      </c>
      <c r="C7" s="142" t="s">
        <v>1036</v>
      </c>
      <c r="D7" s="148" t="s">
        <v>738</v>
      </c>
    </row>
    <row r="8" spans="1:4" s="151" customFormat="1" ht="16" x14ac:dyDescent="0.2">
      <c r="A8" s="159"/>
      <c r="B8" s="159"/>
      <c r="C8" s="160"/>
      <c r="D8" s="159"/>
    </row>
    <row r="9" spans="1:4" s="6" customFormat="1" ht="30" customHeight="1" x14ac:dyDescent="0.2">
      <c r="A9" s="21" t="s">
        <v>370</v>
      </c>
      <c r="B9" s="20" t="s">
        <v>9</v>
      </c>
      <c r="C9" s="106" t="s">
        <v>1035</v>
      </c>
      <c r="D9" s="20" t="s">
        <v>739</v>
      </c>
    </row>
    <row r="10" spans="1:4" s="9" customFormat="1" ht="17" x14ac:dyDescent="0.2">
      <c r="A10" s="22" t="s">
        <v>371</v>
      </c>
      <c r="B10" s="23" t="s">
        <v>10</v>
      </c>
      <c r="C10" s="78" t="s">
        <v>1034</v>
      </c>
      <c r="D10" s="23" t="s">
        <v>740</v>
      </c>
    </row>
    <row r="11" spans="1:4" s="9" customFormat="1" ht="17" x14ac:dyDescent="0.2">
      <c r="A11" s="22" t="s">
        <v>372</v>
      </c>
      <c r="B11" s="23" t="s">
        <v>21</v>
      </c>
      <c r="C11" s="78" t="s">
        <v>1033</v>
      </c>
      <c r="D11" s="23" t="s">
        <v>741</v>
      </c>
    </row>
    <row r="12" spans="1:4" s="9" customFormat="1" ht="17" x14ac:dyDescent="0.2">
      <c r="A12" s="22" t="s">
        <v>373</v>
      </c>
      <c r="B12" s="23" t="s">
        <v>4</v>
      </c>
      <c r="C12" s="78" t="s">
        <v>1032</v>
      </c>
      <c r="D12" s="23" t="s">
        <v>742</v>
      </c>
    </row>
    <row r="13" spans="1:4" s="9" customFormat="1" ht="17" x14ac:dyDescent="0.2">
      <c r="A13" s="79" t="s">
        <v>374</v>
      </c>
      <c r="B13" s="23"/>
      <c r="C13" s="84" t="s">
        <v>1031</v>
      </c>
      <c r="D13" s="71" t="s">
        <v>743</v>
      </c>
    </row>
    <row r="14" spans="1:4" s="151" customFormat="1" ht="16" x14ac:dyDescent="0.2">
      <c r="A14" s="159"/>
      <c r="B14" s="159"/>
      <c r="C14" s="160"/>
      <c r="D14" s="159"/>
    </row>
    <row r="15" spans="1:4" s="6" customFormat="1" ht="17" x14ac:dyDescent="0.2">
      <c r="A15" s="21" t="s">
        <v>375</v>
      </c>
      <c r="B15" s="20" t="s">
        <v>1</v>
      </c>
      <c r="C15" s="106" t="s">
        <v>1030</v>
      </c>
      <c r="D15" s="20" t="s">
        <v>744</v>
      </c>
    </row>
    <row r="16" spans="1:4" s="9" customFormat="1" ht="33" customHeight="1" x14ac:dyDescent="0.2">
      <c r="A16" s="9" t="s">
        <v>376</v>
      </c>
      <c r="B16" s="25" t="s">
        <v>3</v>
      </c>
      <c r="C16" s="82" t="s">
        <v>1029</v>
      </c>
      <c r="D16" s="25" t="s">
        <v>745</v>
      </c>
    </row>
    <row r="17" spans="1:4" s="9" customFormat="1" ht="17" x14ac:dyDescent="0.2">
      <c r="A17" s="22" t="s">
        <v>377</v>
      </c>
      <c r="B17" s="23" t="s">
        <v>19</v>
      </c>
      <c r="C17" s="78" t="s">
        <v>1028</v>
      </c>
      <c r="D17" s="23" t="s">
        <v>746</v>
      </c>
    </row>
    <row r="18" spans="1:4" s="151" customFormat="1" ht="17" x14ac:dyDescent="0.2">
      <c r="A18" s="79" t="s">
        <v>378</v>
      </c>
      <c r="B18" s="23"/>
      <c r="C18" s="84" t="s">
        <v>1027</v>
      </c>
      <c r="D18" s="71" t="s">
        <v>747</v>
      </c>
    </row>
    <row r="19" spans="1:4" s="151" customFormat="1" ht="16" x14ac:dyDescent="0.2">
      <c r="A19" s="159"/>
      <c r="B19" s="159"/>
      <c r="C19" s="160"/>
      <c r="D19" s="159"/>
    </row>
    <row r="20" spans="1:4" s="9" customFormat="1" ht="31" customHeight="1" x14ac:dyDescent="0.2">
      <c r="A20" s="26" t="s">
        <v>379</v>
      </c>
      <c r="B20" s="25" t="s">
        <v>22</v>
      </c>
      <c r="C20" s="82" t="s">
        <v>1026</v>
      </c>
      <c r="D20" s="25" t="s">
        <v>748</v>
      </c>
    </row>
    <row r="21" spans="1:4" s="9" customFormat="1" ht="17" x14ac:dyDescent="0.2">
      <c r="A21" s="22" t="s">
        <v>380</v>
      </c>
      <c r="B21" s="23" t="s">
        <v>5</v>
      </c>
      <c r="C21" s="78" t="s">
        <v>1025</v>
      </c>
      <c r="D21" s="23" t="s">
        <v>749</v>
      </c>
    </row>
    <row r="22" spans="1:4" s="9" customFormat="1" ht="17" x14ac:dyDescent="0.2">
      <c r="A22" s="22" t="s">
        <v>381</v>
      </c>
      <c r="B22" s="23" t="s">
        <v>5</v>
      </c>
      <c r="C22" s="78" t="s">
        <v>1024</v>
      </c>
      <c r="D22" s="23" t="s">
        <v>750</v>
      </c>
    </row>
    <row r="23" spans="1:4" s="9" customFormat="1" ht="17" x14ac:dyDescent="0.2">
      <c r="A23" s="22" t="s">
        <v>382</v>
      </c>
      <c r="B23" s="23" t="s">
        <v>16</v>
      </c>
      <c r="C23" s="78" t="s">
        <v>1023</v>
      </c>
      <c r="D23" s="23" t="s">
        <v>3</v>
      </c>
    </row>
    <row r="24" spans="1:4" s="9" customFormat="1" ht="17" x14ac:dyDescent="0.2">
      <c r="A24" s="22" t="s">
        <v>383</v>
      </c>
      <c r="B24" s="23" t="s">
        <v>16</v>
      </c>
      <c r="C24" s="78" t="s">
        <v>1022</v>
      </c>
      <c r="D24" s="23" t="s">
        <v>751</v>
      </c>
    </row>
    <row r="25" spans="1:4" s="151" customFormat="1" ht="17" x14ac:dyDescent="0.2">
      <c r="A25" s="79" t="s">
        <v>360</v>
      </c>
      <c r="B25" s="23"/>
      <c r="C25" s="84" t="s">
        <v>908</v>
      </c>
      <c r="D25" s="71" t="s">
        <v>752</v>
      </c>
    </row>
    <row r="26" spans="1:4" s="9" customFormat="1" ht="16" x14ac:dyDescent="0.2">
      <c r="A26" s="159"/>
      <c r="B26" s="159"/>
      <c r="C26" s="160"/>
      <c r="D26" s="159"/>
    </row>
    <row r="27" spans="1:4" s="9" customFormat="1" ht="17" x14ac:dyDescent="0.2">
      <c r="A27" s="21" t="s">
        <v>384</v>
      </c>
      <c r="B27" s="20" t="s">
        <v>17</v>
      </c>
      <c r="C27" s="106" t="s">
        <v>1021</v>
      </c>
      <c r="D27" s="20" t="s">
        <v>753</v>
      </c>
    </row>
    <row r="28" spans="1:4" s="6" customFormat="1" ht="15" customHeight="1" x14ac:dyDescent="0.2">
      <c r="A28" s="153"/>
      <c r="B28" s="153"/>
      <c r="C28" s="154"/>
      <c r="D28" s="153"/>
    </row>
    <row r="29" spans="1:4" s="151" customFormat="1" ht="15" customHeight="1" x14ac:dyDescent="0.2">
      <c r="A29" s="19" t="s">
        <v>459</v>
      </c>
      <c r="B29" s="20"/>
      <c r="C29" s="142" t="s">
        <v>980</v>
      </c>
      <c r="D29" s="148" t="s">
        <v>754</v>
      </c>
    </row>
    <row r="30" spans="1:4" s="29" customFormat="1" ht="16" x14ac:dyDescent="0.2">
      <c r="A30" s="159"/>
      <c r="B30" s="159"/>
      <c r="C30" s="160"/>
      <c r="D30" s="159"/>
    </row>
    <row r="31" spans="1:4" ht="33" customHeight="1" x14ac:dyDescent="0.2">
      <c r="A31" s="21" t="s">
        <v>1020</v>
      </c>
      <c r="B31" s="20" t="s">
        <v>14</v>
      </c>
      <c r="C31" s="106" t="s">
        <v>982</v>
      </c>
      <c r="D31" s="20" t="s">
        <v>755</v>
      </c>
    </row>
    <row r="32" spans="1:4" s="33" customFormat="1" ht="35" customHeight="1" x14ac:dyDescent="0.2">
      <c r="A32" s="9" t="s">
        <v>1019</v>
      </c>
      <c r="B32" s="25" t="s">
        <v>14</v>
      </c>
      <c r="C32" s="82" t="s">
        <v>981</v>
      </c>
      <c r="D32" s="25" t="s">
        <v>756</v>
      </c>
    </row>
    <row r="33" spans="1:4" ht="15" customHeight="1" x14ac:dyDescent="0.2">
      <c r="A33" s="153"/>
      <c r="B33" s="153"/>
      <c r="C33" s="154"/>
      <c r="D33" s="153"/>
    </row>
    <row r="34" spans="1:4" s="29" customFormat="1" ht="16" customHeight="1" x14ac:dyDescent="0.2">
      <c r="A34" s="21" t="s">
        <v>479</v>
      </c>
      <c r="B34" s="20" t="s">
        <v>15</v>
      </c>
      <c r="C34" s="106" t="s">
        <v>1018</v>
      </c>
      <c r="D34" s="20" t="s">
        <v>757</v>
      </c>
    </row>
    <row r="35" spans="1:4" ht="18" customHeight="1" thickBot="1" x14ac:dyDescent="0.25">
      <c r="A35" s="21" t="s">
        <v>480</v>
      </c>
      <c r="B35" s="168" t="s">
        <v>15</v>
      </c>
      <c r="C35" s="169" t="s">
        <v>1018</v>
      </c>
      <c r="D35" s="168" t="s">
        <v>757</v>
      </c>
    </row>
    <row r="36" spans="1:4" ht="26" customHeight="1" x14ac:dyDescent="0.2">
      <c r="A36" s="305"/>
      <c r="B36" s="305"/>
      <c r="C36" s="305"/>
      <c r="D36" s="305"/>
    </row>
  </sheetData>
  <mergeCells count="2">
    <mergeCell ref="A3:D3"/>
    <mergeCell ref="A36:D36"/>
  </mergeCells>
  <pageMargins left="0.75" right="0.75" top="1" bottom="1" header="0.5" footer="0.5"/>
  <pageSetup paperSize="9" orientation="portrait" horizontalDpi="4294967292" verticalDpi="429496729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2D020-3769-194E-8CA3-62B5AE85DB73}">
  <dimension ref="A1:C27"/>
  <sheetViews>
    <sheetView showGridLines="0" zoomScaleNormal="100" workbookViewId="0"/>
  </sheetViews>
  <sheetFormatPr baseColWidth="10" defaultColWidth="10.6640625" defaultRowHeight="15" customHeight="1" x14ac:dyDescent="0.2"/>
  <cols>
    <col min="1" max="1" width="58.6640625" style="30" customWidth="1"/>
    <col min="2" max="3" width="14" style="8" customWidth="1"/>
    <col min="4" max="16384" width="10.6640625" style="30"/>
  </cols>
  <sheetData>
    <row r="1" spans="1:3" ht="15" customHeight="1" x14ac:dyDescent="0.2">
      <c r="A1" s="81" t="str">
        <f>HYPERLINK("#'Index'!A1","Back to index")</f>
        <v>Back to index</v>
      </c>
    </row>
    <row r="2" spans="1:3" ht="45" customHeight="1" x14ac:dyDescent="0.25">
      <c r="A2" s="7" t="s">
        <v>870</v>
      </c>
    </row>
    <row r="3" spans="1:3" ht="40" customHeight="1" x14ac:dyDescent="0.2">
      <c r="A3" s="323" t="s">
        <v>758</v>
      </c>
      <c r="B3" s="323"/>
      <c r="C3" s="323"/>
    </row>
    <row r="4" spans="1:3" ht="16" x14ac:dyDescent="0.2">
      <c r="A4" s="45"/>
      <c r="C4" s="100"/>
    </row>
    <row r="5" spans="1:3" s="9" customFormat="1" ht="35" thickBot="1" x14ac:dyDescent="0.25">
      <c r="A5" s="36" t="s">
        <v>478</v>
      </c>
      <c r="B5" s="74" t="s">
        <v>910</v>
      </c>
      <c r="C5" s="35" t="s">
        <v>909</v>
      </c>
    </row>
    <row r="6" spans="1:3" s="151" customFormat="1" ht="16" x14ac:dyDescent="0.2">
      <c r="A6" s="17"/>
      <c r="B6" s="105"/>
      <c r="C6" s="18"/>
    </row>
    <row r="7" spans="1:3" s="6" customFormat="1" ht="17" x14ac:dyDescent="0.2">
      <c r="A7" s="19" t="s">
        <v>459</v>
      </c>
      <c r="B7" s="142" t="s">
        <v>980</v>
      </c>
      <c r="C7" s="148" t="s">
        <v>754</v>
      </c>
    </row>
    <row r="8" spans="1:3" s="151" customFormat="1" ht="16" x14ac:dyDescent="0.2">
      <c r="A8" s="159"/>
      <c r="B8" s="160"/>
      <c r="C8" s="159"/>
    </row>
    <row r="9" spans="1:3" s="6" customFormat="1" ht="17" x14ac:dyDescent="0.2">
      <c r="A9" s="19" t="s">
        <v>481</v>
      </c>
      <c r="B9" s="170"/>
      <c r="C9" s="148"/>
    </row>
    <row r="10" spans="1:3" s="9" customFormat="1" ht="17" x14ac:dyDescent="0.2">
      <c r="A10" s="93" t="s">
        <v>482</v>
      </c>
      <c r="B10" s="78" t="s">
        <v>1049</v>
      </c>
      <c r="C10" s="23" t="s">
        <v>759</v>
      </c>
    </row>
    <row r="11" spans="1:3" s="9" customFormat="1" ht="17" x14ac:dyDescent="0.2">
      <c r="A11" s="93" t="s">
        <v>483</v>
      </c>
      <c r="B11" s="78" t="s">
        <v>977</v>
      </c>
      <c r="C11" s="23" t="s">
        <v>760</v>
      </c>
    </row>
    <row r="12" spans="1:3" s="9" customFormat="1" ht="17" x14ac:dyDescent="0.2">
      <c r="A12" s="93" t="s">
        <v>484</v>
      </c>
      <c r="B12" s="78" t="s">
        <v>975</v>
      </c>
      <c r="C12" s="23" t="s">
        <v>761</v>
      </c>
    </row>
    <row r="13" spans="1:3" s="9" customFormat="1" ht="17" x14ac:dyDescent="0.2">
      <c r="A13" s="93" t="s">
        <v>384</v>
      </c>
      <c r="B13" s="78" t="s">
        <v>1048</v>
      </c>
      <c r="C13" s="23" t="s">
        <v>762</v>
      </c>
    </row>
    <row r="14" spans="1:3" s="9" customFormat="1" ht="34" x14ac:dyDescent="0.2">
      <c r="A14" s="93" t="s">
        <v>763</v>
      </c>
      <c r="B14" s="78" t="s">
        <v>1047</v>
      </c>
      <c r="C14" s="23" t="s">
        <v>764</v>
      </c>
    </row>
    <row r="15" spans="1:3" s="151" customFormat="1" ht="16" x14ac:dyDescent="0.2">
      <c r="A15" s="153"/>
      <c r="B15" s="154"/>
      <c r="C15" s="153"/>
    </row>
    <row r="16" spans="1:3" s="9" customFormat="1" ht="17" x14ac:dyDescent="0.2">
      <c r="A16" s="19" t="s">
        <v>485</v>
      </c>
      <c r="B16" s="170"/>
      <c r="C16" s="148"/>
    </row>
    <row r="17" spans="1:3" s="9" customFormat="1" ht="17" x14ac:dyDescent="0.2">
      <c r="A17" s="93" t="s">
        <v>486</v>
      </c>
      <c r="B17" s="78" t="s">
        <v>976</v>
      </c>
      <c r="C17" s="23" t="s">
        <v>765</v>
      </c>
    </row>
    <row r="18" spans="1:3" s="9" customFormat="1" ht="32" customHeight="1" x14ac:dyDescent="0.2">
      <c r="A18" s="93" t="s">
        <v>487</v>
      </c>
      <c r="B18" s="78" t="s">
        <v>1046</v>
      </c>
      <c r="C18" s="23" t="s">
        <v>766</v>
      </c>
    </row>
    <row r="19" spans="1:3" s="9" customFormat="1" ht="17" x14ac:dyDescent="0.2">
      <c r="A19" s="93" t="s">
        <v>384</v>
      </c>
      <c r="B19" s="78" t="s">
        <v>1045</v>
      </c>
      <c r="C19" s="23" t="s">
        <v>767</v>
      </c>
    </row>
    <row r="20" spans="1:3" s="9" customFormat="1" ht="48" customHeight="1" x14ac:dyDescent="0.2">
      <c r="A20" s="93" t="s">
        <v>488</v>
      </c>
      <c r="B20" s="78" t="s">
        <v>1044</v>
      </c>
      <c r="C20" s="23" t="s">
        <v>3</v>
      </c>
    </row>
    <row r="21" spans="1:3" s="9" customFormat="1" ht="17" x14ac:dyDescent="0.2">
      <c r="A21" s="19" t="s">
        <v>1043</v>
      </c>
      <c r="B21" s="142" t="s">
        <v>972</v>
      </c>
      <c r="C21" s="148" t="s">
        <v>768</v>
      </c>
    </row>
    <row r="22" spans="1:3" s="9" customFormat="1" ht="16" x14ac:dyDescent="0.2">
      <c r="A22" s="171"/>
      <c r="B22" s="172"/>
      <c r="C22" s="171"/>
    </row>
    <row r="23" spans="1:3" s="9" customFormat="1" ht="17" x14ac:dyDescent="0.2">
      <c r="A23" s="19" t="s">
        <v>489</v>
      </c>
      <c r="B23" s="142" t="s">
        <v>983</v>
      </c>
      <c r="C23" s="148" t="s">
        <v>769</v>
      </c>
    </row>
    <row r="24" spans="1:3" s="151" customFormat="1" ht="16" x14ac:dyDescent="0.2">
      <c r="A24" s="159"/>
      <c r="B24" s="160"/>
      <c r="C24" s="159"/>
    </row>
    <row r="25" spans="1:3" s="9" customFormat="1" ht="33" customHeight="1" x14ac:dyDescent="0.2">
      <c r="A25" s="21" t="s">
        <v>490</v>
      </c>
      <c r="B25" s="106" t="s">
        <v>985</v>
      </c>
      <c r="C25" s="20" t="s">
        <v>770</v>
      </c>
    </row>
    <row r="26" spans="1:3" s="9" customFormat="1" ht="35" customHeight="1" thickBot="1" x14ac:dyDescent="0.25">
      <c r="A26" s="90" t="s">
        <v>491</v>
      </c>
      <c r="B26" s="95" t="s">
        <v>984</v>
      </c>
      <c r="C26" s="96" t="s">
        <v>771</v>
      </c>
    </row>
    <row r="27" spans="1:3" ht="28" customHeight="1" x14ac:dyDescent="0.2"/>
  </sheetData>
  <mergeCells count="1">
    <mergeCell ref="A3:C3"/>
  </mergeCells>
  <pageMargins left="0.75" right="0.75" top="1" bottom="1" header="0.5" footer="0.5"/>
  <pageSetup paperSize="9" orientation="portrait" horizontalDpi="4294967292" verticalDpi="429496729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EF23A-1FD0-3547-BF5C-B1AE7B0869CF}">
  <dimension ref="A1:D25"/>
  <sheetViews>
    <sheetView showGridLines="0" zoomScale="120" zoomScaleNormal="120" workbookViewId="0"/>
  </sheetViews>
  <sheetFormatPr baseColWidth="10" defaultColWidth="10.6640625" defaultRowHeight="15" customHeight="1" x14ac:dyDescent="0.2"/>
  <cols>
    <col min="1" max="1" width="45.5" style="30" customWidth="1"/>
    <col min="2" max="4" width="14" style="8" customWidth="1"/>
    <col min="5" max="16384" width="10.6640625" style="30"/>
  </cols>
  <sheetData>
    <row r="1" spans="1:4" ht="15" customHeight="1" x14ac:dyDescent="0.2">
      <c r="A1" s="81" t="str">
        <f>HYPERLINK("#'Index'!A1","Back to index")</f>
        <v>Back to index</v>
      </c>
    </row>
    <row r="2" spans="1:4" ht="45" customHeight="1" x14ac:dyDescent="0.25">
      <c r="A2" s="7" t="s">
        <v>870</v>
      </c>
    </row>
    <row r="3" spans="1:4" ht="21" customHeight="1" x14ac:dyDescent="0.2">
      <c r="A3" s="10" t="s">
        <v>453</v>
      </c>
      <c r="B3" s="11"/>
      <c r="C3" s="11"/>
      <c r="D3" s="11"/>
    </row>
    <row r="4" spans="1:4" ht="16" x14ac:dyDescent="0.2">
      <c r="A4" s="45"/>
    </row>
    <row r="5" spans="1:4" s="9" customFormat="1" ht="18" thickBot="1" x14ac:dyDescent="0.25">
      <c r="A5" s="36" t="s">
        <v>478</v>
      </c>
      <c r="B5" s="173" t="s">
        <v>477</v>
      </c>
      <c r="C5" s="74" t="s">
        <v>925</v>
      </c>
      <c r="D5" s="173" t="s">
        <v>677</v>
      </c>
    </row>
    <row r="6" spans="1:4" s="151" customFormat="1" ht="16" x14ac:dyDescent="0.2">
      <c r="A6" s="103"/>
      <c r="B6" s="174"/>
      <c r="C6" s="105"/>
      <c r="D6" s="174"/>
    </row>
    <row r="7" spans="1:4" s="9" customFormat="1" ht="17" x14ac:dyDescent="0.2">
      <c r="A7" s="21" t="s">
        <v>492</v>
      </c>
      <c r="B7" s="175" t="s">
        <v>2</v>
      </c>
      <c r="C7" s="106" t="s">
        <v>924</v>
      </c>
      <c r="D7" s="175" t="s">
        <v>772</v>
      </c>
    </row>
    <row r="8" spans="1:4" s="9" customFormat="1" ht="17" x14ac:dyDescent="0.2">
      <c r="A8" s="22" t="s">
        <v>493</v>
      </c>
      <c r="B8" s="176" t="s">
        <v>23</v>
      </c>
      <c r="C8" s="78" t="s">
        <v>923</v>
      </c>
      <c r="D8" s="176" t="s">
        <v>773</v>
      </c>
    </row>
    <row r="9" spans="1:4" s="9" customFormat="1" ht="17" x14ac:dyDescent="0.2">
      <c r="A9" s="99" t="s">
        <v>494</v>
      </c>
      <c r="B9" s="176" t="s">
        <v>24</v>
      </c>
      <c r="C9" s="78" t="s">
        <v>922</v>
      </c>
      <c r="D9" s="176" t="s">
        <v>774</v>
      </c>
    </row>
    <row r="10" spans="1:4" s="9" customFormat="1" ht="17" x14ac:dyDescent="0.2">
      <c r="A10" s="99" t="s">
        <v>495</v>
      </c>
      <c r="B10" s="176" t="s">
        <v>25</v>
      </c>
      <c r="C10" s="78" t="s">
        <v>921</v>
      </c>
      <c r="D10" s="176" t="s">
        <v>775</v>
      </c>
    </row>
    <row r="11" spans="1:4" s="9" customFormat="1" ht="17" x14ac:dyDescent="0.2">
      <c r="A11" s="99" t="s">
        <v>405</v>
      </c>
      <c r="B11" s="176" t="s">
        <v>26</v>
      </c>
      <c r="C11" s="78" t="s">
        <v>920</v>
      </c>
      <c r="D11" s="176" t="s">
        <v>776</v>
      </c>
    </row>
    <row r="12" spans="1:4" s="9" customFormat="1" ht="17" x14ac:dyDescent="0.2">
      <c r="A12" s="99" t="s">
        <v>496</v>
      </c>
      <c r="B12" s="176" t="s">
        <v>13</v>
      </c>
      <c r="C12" s="78" t="s">
        <v>919</v>
      </c>
      <c r="D12" s="176" t="s">
        <v>777</v>
      </c>
    </row>
    <row r="13" spans="1:4" s="9" customFormat="1" ht="17" x14ac:dyDescent="0.2">
      <c r="A13" s="99" t="s">
        <v>497</v>
      </c>
      <c r="B13" s="176" t="s">
        <v>13</v>
      </c>
      <c r="C13" s="78" t="s">
        <v>918</v>
      </c>
      <c r="D13" s="176" t="s">
        <v>778</v>
      </c>
    </row>
    <row r="14" spans="1:4" s="151" customFormat="1" ht="17" x14ac:dyDescent="0.2">
      <c r="A14" s="177" t="s">
        <v>498</v>
      </c>
      <c r="B14" s="178" t="s">
        <v>499</v>
      </c>
      <c r="C14" s="84" t="s">
        <v>917</v>
      </c>
      <c r="D14" s="178" t="s">
        <v>779</v>
      </c>
    </row>
    <row r="15" spans="1:4" s="151" customFormat="1" ht="16" x14ac:dyDescent="0.2">
      <c r="A15" s="31"/>
      <c r="B15" s="179"/>
      <c r="C15" s="77"/>
      <c r="D15" s="179"/>
    </row>
    <row r="16" spans="1:4" s="6" customFormat="1" ht="17" x14ac:dyDescent="0.2">
      <c r="A16" s="26" t="s">
        <v>354</v>
      </c>
      <c r="B16" s="175" t="s">
        <v>27</v>
      </c>
      <c r="C16" s="106" t="s">
        <v>916</v>
      </c>
      <c r="D16" s="175" t="s">
        <v>780</v>
      </c>
    </row>
    <row r="17" spans="1:4" s="9" customFormat="1" ht="17" x14ac:dyDescent="0.2">
      <c r="A17" s="99" t="s">
        <v>355</v>
      </c>
      <c r="B17" s="176" t="s">
        <v>28</v>
      </c>
      <c r="C17" s="78" t="s">
        <v>915</v>
      </c>
      <c r="D17" s="176" t="s">
        <v>781</v>
      </c>
    </row>
    <row r="18" spans="1:4" s="9" customFormat="1" ht="18" customHeight="1" x14ac:dyDescent="0.2">
      <c r="A18" s="99" t="s">
        <v>500</v>
      </c>
      <c r="B18" s="176" t="s">
        <v>13</v>
      </c>
      <c r="C18" s="78" t="s">
        <v>914</v>
      </c>
      <c r="D18" s="176" t="s">
        <v>782</v>
      </c>
    </row>
    <row r="19" spans="1:4" s="9" customFormat="1" ht="17" x14ac:dyDescent="0.2">
      <c r="A19" s="99" t="s">
        <v>501</v>
      </c>
      <c r="B19" s="176" t="s">
        <v>13</v>
      </c>
      <c r="C19" s="78" t="s">
        <v>913</v>
      </c>
      <c r="D19" s="176" t="s">
        <v>783</v>
      </c>
    </row>
    <row r="20" spans="1:4" s="9" customFormat="1" ht="17" x14ac:dyDescent="0.2">
      <c r="A20" s="99" t="s">
        <v>399</v>
      </c>
      <c r="B20" s="176" t="s">
        <v>18</v>
      </c>
      <c r="C20" s="78" t="s">
        <v>871</v>
      </c>
      <c r="D20" s="176" t="s">
        <v>784</v>
      </c>
    </row>
    <row r="21" spans="1:4" s="151" customFormat="1" ht="17" x14ac:dyDescent="0.2">
      <c r="A21" s="99" t="s">
        <v>408</v>
      </c>
      <c r="B21" s="176" t="s">
        <v>499</v>
      </c>
      <c r="C21" s="78" t="s">
        <v>0</v>
      </c>
      <c r="D21" s="176" t="s">
        <v>785</v>
      </c>
    </row>
    <row r="22" spans="1:4" s="9" customFormat="1" ht="17" x14ac:dyDescent="0.2">
      <c r="A22" s="177" t="s">
        <v>503</v>
      </c>
      <c r="B22" s="178" t="s">
        <v>499</v>
      </c>
      <c r="C22" s="84" t="s">
        <v>912</v>
      </c>
      <c r="D22" s="178" t="s">
        <v>786</v>
      </c>
    </row>
    <row r="23" spans="1:4" s="9" customFormat="1" ht="16" x14ac:dyDescent="0.2">
      <c r="A23" s="27"/>
      <c r="B23" s="180"/>
      <c r="C23" s="155"/>
      <c r="D23" s="180"/>
    </row>
    <row r="24" spans="1:4" s="9" customFormat="1" ht="17" thickBot="1" x14ac:dyDescent="0.25">
      <c r="A24" s="181" t="s">
        <v>465</v>
      </c>
      <c r="B24" s="182"/>
      <c r="C24" s="85" t="s">
        <v>911</v>
      </c>
      <c r="D24" s="183" t="s">
        <v>787</v>
      </c>
    </row>
    <row r="25" spans="1:4" ht="26" customHeight="1" x14ac:dyDescent="0.2">
      <c r="A25" s="305"/>
      <c r="B25" s="305"/>
      <c r="C25" s="305"/>
      <c r="D25" s="305"/>
    </row>
  </sheetData>
  <mergeCells count="1">
    <mergeCell ref="A25:D25"/>
  </mergeCells>
  <pageMargins left="0.75" right="0.75" top="1" bottom="1" header="0.5" footer="0.5"/>
  <pageSetup paperSize="9" orientation="portrait" horizontalDpi="4294967292" verticalDpi="429496729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42AFCF-D882-CC41-AC30-7AFFC847BF7A}">
  <dimension ref="A1:D35"/>
  <sheetViews>
    <sheetView showGridLines="0" zoomScaleNormal="100" workbookViewId="0"/>
  </sheetViews>
  <sheetFormatPr baseColWidth="10" defaultColWidth="10.6640625" defaultRowHeight="15" customHeight="1" x14ac:dyDescent="0.2"/>
  <cols>
    <col min="1" max="1" width="52" style="30" customWidth="1"/>
    <col min="2" max="2" width="14" style="8" customWidth="1"/>
    <col min="3" max="3" width="18.33203125" style="8" customWidth="1"/>
    <col min="4" max="4" width="17.5" style="8" customWidth="1"/>
    <col min="5" max="16384" width="10.6640625" style="30"/>
  </cols>
  <sheetData>
    <row r="1" spans="1:4" ht="15" customHeight="1" x14ac:dyDescent="0.2">
      <c r="A1" s="81" t="str">
        <f>HYPERLINK("#'Index'!A1","Back to index")</f>
        <v>Back to index</v>
      </c>
    </row>
    <row r="2" spans="1:4" ht="45" customHeight="1" x14ac:dyDescent="0.25">
      <c r="A2" s="7" t="s">
        <v>870</v>
      </c>
    </row>
    <row r="3" spans="1:4" ht="21" customHeight="1" x14ac:dyDescent="0.2">
      <c r="A3" s="10" t="s">
        <v>965</v>
      </c>
      <c r="B3" s="11"/>
      <c r="C3" s="11"/>
      <c r="D3" s="11"/>
    </row>
    <row r="4" spans="1:4" ht="16" x14ac:dyDescent="0.2">
      <c r="A4" s="45"/>
    </row>
    <row r="5" spans="1:4" s="9" customFormat="1" ht="18" thickBot="1" x14ac:dyDescent="0.25">
      <c r="A5" s="36" t="s">
        <v>478</v>
      </c>
      <c r="B5" s="173" t="s">
        <v>477</v>
      </c>
      <c r="C5" s="74" t="s">
        <v>925</v>
      </c>
      <c r="D5" s="173" t="s">
        <v>677</v>
      </c>
    </row>
    <row r="6" spans="1:4" s="151" customFormat="1" ht="16" x14ac:dyDescent="0.2">
      <c r="A6" s="98"/>
      <c r="B6" s="184"/>
      <c r="C6" s="82"/>
      <c r="D6" s="184"/>
    </row>
    <row r="7" spans="1:4" s="6" customFormat="1" ht="17" x14ac:dyDescent="0.2">
      <c r="A7" s="185" t="s">
        <v>504</v>
      </c>
      <c r="B7" s="184" t="s">
        <v>29</v>
      </c>
      <c r="C7" s="82" t="s">
        <v>505</v>
      </c>
      <c r="D7" s="184" t="s">
        <v>505</v>
      </c>
    </row>
    <row r="8" spans="1:4" s="9" customFormat="1" ht="17" x14ac:dyDescent="0.2">
      <c r="A8" s="93" t="s">
        <v>506</v>
      </c>
      <c r="B8" s="176" t="s">
        <v>29</v>
      </c>
      <c r="C8" s="78" t="s">
        <v>507</v>
      </c>
      <c r="D8" s="176" t="s">
        <v>507</v>
      </c>
    </row>
    <row r="9" spans="1:4" s="9" customFormat="1" ht="17" x14ac:dyDescent="0.2">
      <c r="A9" s="93" t="s">
        <v>508</v>
      </c>
      <c r="B9" s="176"/>
      <c r="C9" s="78" t="s">
        <v>788</v>
      </c>
      <c r="D9" s="176" t="s">
        <v>788</v>
      </c>
    </row>
    <row r="10" spans="1:4" s="9" customFormat="1" ht="17" x14ac:dyDescent="0.2">
      <c r="A10" s="93" t="s">
        <v>510</v>
      </c>
      <c r="B10" s="176" t="s">
        <v>29</v>
      </c>
      <c r="C10" s="78" t="s">
        <v>964</v>
      </c>
      <c r="D10" s="176" t="s">
        <v>789</v>
      </c>
    </row>
    <row r="11" spans="1:4" s="9" customFormat="1" ht="35" customHeight="1" x14ac:dyDescent="0.2">
      <c r="A11" s="93" t="s">
        <v>512</v>
      </c>
      <c r="B11" s="176" t="s">
        <v>29</v>
      </c>
      <c r="C11" s="78" t="s">
        <v>963</v>
      </c>
      <c r="D11" s="176" t="s">
        <v>790</v>
      </c>
    </row>
    <row r="12" spans="1:4" s="9" customFormat="1" ht="17" x14ac:dyDescent="0.2">
      <c r="A12" s="99" t="s">
        <v>513</v>
      </c>
      <c r="B12" s="176"/>
      <c r="C12" s="78" t="s">
        <v>962</v>
      </c>
      <c r="D12" s="176" t="s">
        <v>791</v>
      </c>
    </row>
    <row r="13" spans="1:4" s="9" customFormat="1" ht="17" x14ac:dyDescent="0.2">
      <c r="A13" s="99" t="s">
        <v>515</v>
      </c>
      <c r="B13" s="176" t="s">
        <v>29</v>
      </c>
      <c r="C13" s="78" t="s">
        <v>961</v>
      </c>
      <c r="D13" s="176" t="s">
        <v>792</v>
      </c>
    </row>
    <row r="14" spans="1:4" s="151" customFormat="1" ht="17" x14ac:dyDescent="0.2">
      <c r="A14" s="177" t="s">
        <v>400</v>
      </c>
      <c r="B14" s="178"/>
      <c r="C14" s="84" t="s">
        <v>960</v>
      </c>
      <c r="D14" s="178" t="s">
        <v>793</v>
      </c>
    </row>
    <row r="15" spans="1:4" s="24" customFormat="1" ht="16" x14ac:dyDescent="0.2">
      <c r="A15" s="186"/>
      <c r="B15" s="187"/>
      <c r="C15" s="80"/>
      <c r="D15" s="187"/>
    </row>
    <row r="16" spans="1:4" s="9" customFormat="1" ht="17" x14ac:dyDescent="0.2">
      <c r="A16" s="98" t="s">
        <v>517</v>
      </c>
      <c r="B16" s="184" t="s">
        <v>30</v>
      </c>
      <c r="C16" s="82" t="s">
        <v>959</v>
      </c>
      <c r="D16" s="184" t="s">
        <v>794</v>
      </c>
    </row>
    <row r="17" spans="1:4" s="9" customFormat="1" ht="17" x14ac:dyDescent="0.2">
      <c r="A17" s="99" t="s">
        <v>518</v>
      </c>
      <c r="B17" s="176" t="s">
        <v>31</v>
      </c>
      <c r="C17" s="78" t="s">
        <v>958</v>
      </c>
      <c r="D17" s="176" t="s">
        <v>795</v>
      </c>
    </row>
    <row r="18" spans="1:4" s="9" customFormat="1" ht="17" x14ac:dyDescent="0.2">
      <c r="A18" s="99" t="s">
        <v>411</v>
      </c>
      <c r="B18" s="176" t="s">
        <v>26</v>
      </c>
      <c r="C18" s="78" t="s">
        <v>957</v>
      </c>
      <c r="D18" s="176" t="s">
        <v>796</v>
      </c>
    </row>
    <row r="19" spans="1:4" s="9" customFormat="1" ht="17" x14ac:dyDescent="0.2">
      <c r="A19" s="99" t="s">
        <v>395</v>
      </c>
      <c r="B19" s="176" t="s">
        <v>6</v>
      </c>
      <c r="C19" s="78" t="s">
        <v>956</v>
      </c>
      <c r="D19" s="176" t="s">
        <v>797</v>
      </c>
    </row>
    <row r="20" spans="1:4" s="9" customFormat="1" ht="18" customHeight="1" x14ac:dyDescent="0.2">
      <c r="A20" s="99" t="s">
        <v>519</v>
      </c>
      <c r="B20" s="176" t="s">
        <v>6</v>
      </c>
      <c r="C20" s="78" t="s">
        <v>955</v>
      </c>
      <c r="D20" s="176" t="s">
        <v>798</v>
      </c>
    </row>
    <row r="21" spans="1:4" s="151" customFormat="1" ht="17" x14ac:dyDescent="0.2">
      <c r="A21" s="99" t="s">
        <v>520</v>
      </c>
      <c r="B21" s="176" t="s">
        <v>6</v>
      </c>
      <c r="C21" s="78" t="s">
        <v>954</v>
      </c>
      <c r="D21" s="176" t="s">
        <v>799</v>
      </c>
    </row>
    <row r="22" spans="1:4" s="6" customFormat="1" ht="17" x14ac:dyDescent="0.2">
      <c r="A22" s="177" t="s">
        <v>413</v>
      </c>
      <c r="B22" s="178"/>
      <c r="C22" s="84" t="s">
        <v>953</v>
      </c>
      <c r="D22" s="178" t="s">
        <v>800</v>
      </c>
    </row>
    <row r="23" spans="1:4" s="9" customFormat="1" ht="16" x14ac:dyDescent="0.2">
      <c r="A23" s="102"/>
      <c r="B23" s="188"/>
      <c r="C23" s="80"/>
      <c r="D23" s="188"/>
    </row>
    <row r="24" spans="1:4" s="9" customFormat="1" ht="17" x14ac:dyDescent="0.2">
      <c r="A24" s="98" t="s">
        <v>414</v>
      </c>
      <c r="B24" s="184" t="s">
        <v>31</v>
      </c>
      <c r="C24" s="82" t="s">
        <v>952</v>
      </c>
      <c r="D24" s="184" t="s">
        <v>801</v>
      </c>
    </row>
    <row r="25" spans="1:4" s="9" customFormat="1" ht="17" x14ac:dyDescent="0.2">
      <c r="A25" s="99" t="s">
        <v>521</v>
      </c>
      <c r="B25" s="176" t="s">
        <v>6</v>
      </c>
      <c r="C25" s="78" t="s">
        <v>951</v>
      </c>
      <c r="D25" s="176" t="s">
        <v>802</v>
      </c>
    </row>
    <row r="26" spans="1:4" s="9" customFormat="1" ht="17" x14ac:dyDescent="0.2">
      <c r="A26" s="99" t="s">
        <v>522</v>
      </c>
      <c r="B26" s="176" t="s">
        <v>6</v>
      </c>
      <c r="C26" s="78" t="s">
        <v>950</v>
      </c>
      <c r="D26" s="176" t="s">
        <v>803</v>
      </c>
    </row>
    <row r="27" spans="1:4" ht="15" customHeight="1" x14ac:dyDescent="0.2">
      <c r="A27" s="99" t="s">
        <v>397</v>
      </c>
      <c r="B27" s="176" t="s">
        <v>6</v>
      </c>
      <c r="C27" s="78" t="s">
        <v>949</v>
      </c>
      <c r="D27" s="176" t="s">
        <v>804</v>
      </c>
    </row>
    <row r="28" spans="1:4" ht="15" customHeight="1" x14ac:dyDescent="0.2">
      <c r="A28" s="99" t="s">
        <v>523</v>
      </c>
      <c r="B28" s="176" t="s">
        <v>6</v>
      </c>
      <c r="C28" s="78" t="s">
        <v>948</v>
      </c>
      <c r="D28" s="176" t="s">
        <v>805</v>
      </c>
    </row>
    <row r="29" spans="1:4" ht="15" customHeight="1" x14ac:dyDescent="0.2">
      <c r="A29" s="99" t="s">
        <v>524</v>
      </c>
      <c r="B29" s="176" t="s">
        <v>6</v>
      </c>
      <c r="C29" s="78" t="s">
        <v>947</v>
      </c>
      <c r="D29" s="176" t="s">
        <v>806</v>
      </c>
    </row>
    <row r="30" spans="1:4" ht="15" customHeight="1" x14ac:dyDescent="0.2">
      <c r="A30" s="99" t="s">
        <v>416</v>
      </c>
      <c r="B30" s="176"/>
      <c r="C30" s="78" t="s">
        <v>0</v>
      </c>
      <c r="D30" s="176" t="s">
        <v>807</v>
      </c>
    </row>
    <row r="31" spans="1:4" s="33" customFormat="1" ht="15" customHeight="1" x14ac:dyDescent="0.2">
      <c r="A31" s="177" t="s">
        <v>415</v>
      </c>
      <c r="B31" s="178"/>
      <c r="C31" s="84" t="s">
        <v>946</v>
      </c>
      <c r="D31" s="178" t="s">
        <v>808</v>
      </c>
    </row>
    <row r="32" spans="1:4" ht="15" customHeight="1" x14ac:dyDescent="0.2">
      <c r="A32" s="186"/>
      <c r="B32" s="187"/>
      <c r="C32" s="80"/>
      <c r="D32" s="187"/>
    </row>
    <row r="33" spans="1:4" ht="15" customHeight="1" thickBot="1" x14ac:dyDescent="0.25">
      <c r="A33" s="181" t="s">
        <v>525</v>
      </c>
      <c r="B33" s="182" t="s">
        <v>499</v>
      </c>
      <c r="C33" s="85" t="s">
        <v>911</v>
      </c>
      <c r="D33" s="183" t="s">
        <v>787</v>
      </c>
    </row>
    <row r="34" spans="1:4" ht="24" customHeight="1" x14ac:dyDescent="0.2">
      <c r="A34" s="324"/>
      <c r="B34" s="324"/>
      <c r="C34" s="324"/>
      <c r="D34" s="324"/>
    </row>
    <row r="35" spans="1:4" ht="15" customHeight="1" x14ac:dyDescent="0.2">
      <c r="A35" s="319"/>
      <c r="B35" s="319"/>
      <c r="C35" s="319"/>
      <c r="D35" s="319"/>
    </row>
  </sheetData>
  <mergeCells count="2">
    <mergeCell ref="A34:D34"/>
    <mergeCell ref="A35:D35"/>
  </mergeCells>
  <pageMargins left="0.75" right="0.75" top="1" bottom="1" header="0.5" footer="0.5"/>
  <pageSetup paperSize="9" orientation="portrait" horizontalDpi="4294967292" verticalDpi="429496729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1348F-61D0-B243-ABE7-61B1C1222E2B}">
  <dimension ref="A1:C47"/>
  <sheetViews>
    <sheetView showGridLines="0" zoomScaleNormal="100" workbookViewId="0"/>
  </sheetViews>
  <sheetFormatPr baseColWidth="10" defaultColWidth="10.6640625" defaultRowHeight="15" customHeight="1" x14ac:dyDescent="0.2"/>
  <cols>
    <col min="1" max="1" width="88.5" style="30" customWidth="1"/>
    <col min="2" max="3" width="14" style="8" customWidth="1"/>
    <col min="4" max="16384" width="10.6640625" style="30"/>
  </cols>
  <sheetData>
    <row r="1" spans="1:3" ht="15" customHeight="1" x14ac:dyDescent="0.2">
      <c r="A1" s="81" t="str">
        <f>HYPERLINK("#'Index'!A1","Back to index")</f>
        <v>Back to index</v>
      </c>
    </row>
    <row r="2" spans="1:3" ht="45" customHeight="1" x14ac:dyDescent="0.25">
      <c r="A2" s="7" t="s">
        <v>870</v>
      </c>
    </row>
    <row r="3" spans="1:3" ht="40" customHeight="1" x14ac:dyDescent="0.2">
      <c r="A3" s="189" t="s">
        <v>809</v>
      </c>
      <c r="B3" s="11"/>
      <c r="C3" s="12"/>
    </row>
    <row r="4" spans="1:3" ht="16" x14ac:dyDescent="0.2">
      <c r="A4" s="45"/>
      <c r="C4" s="100"/>
    </row>
    <row r="5" spans="1:3" s="9" customFormat="1" ht="35" thickBot="1" x14ac:dyDescent="0.25">
      <c r="A5" s="36" t="s">
        <v>478</v>
      </c>
      <c r="B5" s="74" t="s">
        <v>910</v>
      </c>
      <c r="C5" s="35" t="s">
        <v>909</v>
      </c>
    </row>
    <row r="6" spans="1:3" s="151" customFormat="1" ht="16" x14ac:dyDescent="0.2">
      <c r="A6" s="103"/>
      <c r="B6" s="75"/>
      <c r="C6" s="104"/>
    </row>
    <row r="7" spans="1:3" s="9" customFormat="1" ht="17" x14ac:dyDescent="0.2">
      <c r="A7" s="190" t="s">
        <v>526</v>
      </c>
      <c r="B7" s="142" t="s">
        <v>908</v>
      </c>
      <c r="C7" s="148" t="s">
        <v>752</v>
      </c>
    </row>
    <row r="8" spans="1:3" s="151" customFormat="1" ht="16" x14ac:dyDescent="0.2">
      <c r="A8" s="153"/>
      <c r="B8" s="154"/>
      <c r="C8" s="153"/>
    </row>
    <row r="9" spans="1:3" s="6" customFormat="1" ht="17" x14ac:dyDescent="0.2">
      <c r="A9" s="26" t="s">
        <v>810</v>
      </c>
      <c r="B9" s="106" t="s">
        <v>907</v>
      </c>
      <c r="C9" s="20" t="s">
        <v>811</v>
      </c>
    </row>
    <row r="10" spans="1:3" s="9" customFormat="1" ht="17" x14ac:dyDescent="0.2">
      <c r="A10" s="99" t="s">
        <v>527</v>
      </c>
      <c r="B10" s="78" t="s">
        <v>906</v>
      </c>
      <c r="C10" s="23" t="s">
        <v>812</v>
      </c>
    </row>
    <row r="11" spans="1:3" s="9" customFormat="1" ht="17" x14ac:dyDescent="0.2">
      <c r="A11" s="99" t="s">
        <v>528</v>
      </c>
      <c r="B11" s="78" t="s">
        <v>905</v>
      </c>
      <c r="C11" s="23" t="s">
        <v>813</v>
      </c>
    </row>
    <row r="12" spans="1:3" s="9" customFormat="1" ht="17" x14ac:dyDescent="0.2">
      <c r="A12" s="99" t="s">
        <v>529</v>
      </c>
      <c r="B12" s="78" t="s">
        <v>904</v>
      </c>
      <c r="C12" s="23" t="s">
        <v>814</v>
      </c>
    </row>
    <row r="13" spans="1:3" s="9" customFormat="1" ht="17" x14ac:dyDescent="0.2">
      <c r="A13" s="99" t="s">
        <v>530</v>
      </c>
      <c r="B13" s="78" t="s">
        <v>903</v>
      </c>
      <c r="C13" s="23" t="s">
        <v>815</v>
      </c>
    </row>
    <row r="14" spans="1:3" s="151" customFormat="1" ht="17" x14ac:dyDescent="0.2">
      <c r="A14" s="99" t="s">
        <v>531</v>
      </c>
      <c r="B14" s="78" t="s">
        <v>902</v>
      </c>
      <c r="C14" s="23" t="s">
        <v>816</v>
      </c>
    </row>
    <row r="15" spans="1:3" s="9" customFormat="1" ht="17" x14ac:dyDescent="0.2">
      <c r="A15" s="99" t="s">
        <v>532</v>
      </c>
      <c r="B15" s="78" t="s">
        <v>901</v>
      </c>
      <c r="C15" s="23" t="s">
        <v>817</v>
      </c>
    </row>
    <row r="16" spans="1:3" s="9" customFormat="1" ht="17" x14ac:dyDescent="0.2">
      <c r="A16" s="99" t="s">
        <v>533</v>
      </c>
      <c r="B16" s="78" t="s">
        <v>900</v>
      </c>
      <c r="C16" s="23" t="s">
        <v>818</v>
      </c>
    </row>
    <row r="17" spans="1:3" s="9" customFormat="1" ht="16" customHeight="1" x14ac:dyDescent="0.2">
      <c r="A17" s="99" t="s">
        <v>534</v>
      </c>
      <c r="B17" s="78" t="s">
        <v>899</v>
      </c>
      <c r="C17" s="23" t="s">
        <v>819</v>
      </c>
    </row>
    <row r="18" spans="1:3" s="9" customFormat="1" ht="17" x14ac:dyDescent="0.2">
      <c r="A18" s="99" t="s">
        <v>535</v>
      </c>
      <c r="B18" s="78" t="s">
        <v>898</v>
      </c>
      <c r="C18" s="23" t="s">
        <v>820</v>
      </c>
    </row>
    <row r="19" spans="1:3" s="9" customFormat="1" ht="17" x14ac:dyDescent="0.2">
      <c r="A19" s="99" t="s">
        <v>536</v>
      </c>
      <c r="B19" s="78" t="s">
        <v>897</v>
      </c>
      <c r="C19" s="23" t="s">
        <v>821</v>
      </c>
    </row>
    <row r="20" spans="1:3" s="151" customFormat="1" ht="17" x14ac:dyDescent="0.2">
      <c r="A20" s="99" t="s">
        <v>537</v>
      </c>
      <c r="B20" s="78" t="s">
        <v>896</v>
      </c>
      <c r="C20" s="23" t="s">
        <v>822</v>
      </c>
    </row>
    <row r="21" spans="1:3" s="151" customFormat="1" ht="17" x14ac:dyDescent="0.2">
      <c r="A21" s="99" t="s">
        <v>538</v>
      </c>
      <c r="B21" s="78" t="s">
        <v>895</v>
      </c>
      <c r="C21" s="23" t="s">
        <v>823</v>
      </c>
    </row>
    <row r="22" spans="1:3" s="9" customFormat="1" ht="17" x14ac:dyDescent="0.2">
      <c r="A22" s="177" t="s">
        <v>422</v>
      </c>
      <c r="B22" s="84" t="s">
        <v>894</v>
      </c>
      <c r="C22" s="71" t="s">
        <v>824</v>
      </c>
    </row>
    <row r="23" spans="1:3" s="9" customFormat="1" ht="16" x14ac:dyDescent="0.2">
      <c r="A23" s="191"/>
      <c r="B23" s="192"/>
      <c r="C23" s="191"/>
    </row>
    <row r="24" spans="1:3" s="9" customFormat="1" ht="17" x14ac:dyDescent="0.2">
      <c r="A24" s="26" t="s">
        <v>539</v>
      </c>
      <c r="B24" s="106" t="s">
        <v>893</v>
      </c>
      <c r="C24" s="20" t="s">
        <v>892</v>
      </c>
    </row>
    <row r="25" spans="1:3" s="9" customFormat="1" ht="17" x14ac:dyDescent="0.2">
      <c r="A25" s="26" t="s">
        <v>825</v>
      </c>
      <c r="B25" s="106" t="s">
        <v>891</v>
      </c>
      <c r="C25" s="20" t="s">
        <v>890</v>
      </c>
    </row>
    <row r="26" spans="1:3" s="9" customFormat="1" ht="17" x14ac:dyDescent="0.2">
      <c r="A26" s="99" t="s">
        <v>540</v>
      </c>
      <c r="B26" s="106" t="s">
        <v>889</v>
      </c>
      <c r="C26" s="20" t="s">
        <v>888</v>
      </c>
    </row>
    <row r="27" spans="1:3" s="9" customFormat="1" ht="17" x14ac:dyDescent="0.2">
      <c r="A27" s="99" t="s">
        <v>887</v>
      </c>
      <c r="B27" s="106" t="s">
        <v>886</v>
      </c>
      <c r="C27" s="20" t="s">
        <v>0</v>
      </c>
    </row>
    <row r="28" spans="1:3" s="151" customFormat="1" ht="34" x14ac:dyDescent="0.2">
      <c r="A28" s="99" t="s">
        <v>885</v>
      </c>
      <c r="B28" s="78" t="s">
        <v>884</v>
      </c>
      <c r="C28" s="23" t="s">
        <v>826</v>
      </c>
    </row>
    <row r="29" spans="1:3" s="151" customFormat="1" ht="17" x14ac:dyDescent="0.2">
      <c r="A29" s="99" t="s">
        <v>827</v>
      </c>
      <c r="B29" s="78" t="s">
        <v>883</v>
      </c>
      <c r="C29" s="23" t="s">
        <v>441</v>
      </c>
    </row>
    <row r="30" spans="1:3" s="151" customFormat="1" ht="17" x14ac:dyDescent="0.2">
      <c r="A30" s="99" t="s">
        <v>541</v>
      </c>
      <c r="B30" s="78" t="s">
        <v>882</v>
      </c>
      <c r="C30" s="23" t="s">
        <v>749</v>
      </c>
    </row>
    <row r="31" spans="1:3" s="9" customFormat="1" ht="17" x14ac:dyDescent="0.2">
      <c r="A31" s="99" t="s">
        <v>542</v>
      </c>
      <c r="B31" s="78" t="s">
        <v>881</v>
      </c>
      <c r="C31" s="23" t="s">
        <v>828</v>
      </c>
    </row>
    <row r="32" spans="1:3" s="9" customFormat="1" ht="17" x14ac:dyDescent="0.2">
      <c r="A32" s="177" t="s">
        <v>423</v>
      </c>
      <c r="B32" s="84" t="s">
        <v>880</v>
      </c>
      <c r="C32" s="71" t="s">
        <v>829</v>
      </c>
    </row>
    <row r="33" spans="1:3" s="151" customFormat="1" ht="15" customHeight="1" x14ac:dyDescent="0.2">
      <c r="A33" s="153"/>
      <c r="B33" s="154"/>
      <c r="C33" s="153"/>
    </row>
    <row r="34" spans="1:3" s="29" customFormat="1" ht="17" x14ac:dyDescent="0.2">
      <c r="A34" s="26" t="s">
        <v>543</v>
      </c>
      <c r="B34" s="106" t="s">
        <v>879</v>
      </c>
      <c r="C34" s="20" t="s">
        <v>830</v>
      </c>
    </row>
    <row r="35" spans="1:3" ht="17" x14ac:dyDescent="0.2">
      <c r="A35" s="26" t="s">
        <v>544</v>
      </c>
      <c r="B35" s="106" t="s">
        <v>878</v>
      </c>
      <c r="C35" s="20" t="s">
        <v>831</v>
      </c>
    </row>
    <row r="36" spans="1:3" ht="15" customHeight="1" x14ac:dyDescent="0.2">
      <c r="A36" s="99" t="s">
        <v>545</v>
      </c>
      <c r="B36" s="78" t="s">
        <v>0</v>
      </c>
      <c r="C36" s="23" t="s">
        <v>832</v>
      </c>
    </row>
    <row r="37" spans="1:3" s="33" customFormat="1" ht="15" customHeight="1" x14ac:dyDescent="0.2">
      <c r="A37" s="99" t="s">
        <v>424</v>
      </c>
      <c r="B37" s="78" t="s">
        <v>877</v>
      </c>
      <c r="C37" s="23" t="s">
        <v>833</v>
      </c>
    </row>
    <row r="38" spans="1:3" ht="17" x14ac:dyDescent="0.2">
      <c r="A38" s="99" t="s">
        <v>546</v>
      </c>
      <c r="B38" s="78" t="s">
        <v>876</v>
      </c>
      <c r="C38" s="23" t="s">
        <v>834</v>
      </c>
    </row>
    <row r="39" spans="1:3" ht="17" x14ac:dyDescent="0.2">
      <c r="A39" s="177" t="s">
        <v>875</v>
      </c>
      <c r="B39" s="84" t="s">
        <v>874</v>
      </c>
      <c r="C39" s="71" t="s">
        <v>835</v>
      </c>
    </row>
    <row r="40" spans="1:3" s="33" customFormat="1" ht="16" x14ac:dyDescent="0.2">
      <c r="A40" s="153"/>
      <c r="B40" s="154"/>
      <c r="C40" s="153"/>
    </row>
    <row r="41" spans="1:3" s="29" customFormat="1" ht="15" customHeight="1" x14ac:dyDescent="0.2">
      <c r="A41" s="26" t="s">
        <v>426</v>
      </c>
      <c r="B41" s="106" t="s">
        <v>873</v>
      </c>
      <c r="C41" s="20" t="s">
        <v>836</v>
      </c>
    </row>
    <row r="42" spans="1:3" ht="15" customHeight="1" x14ac:dyDescent="0.2">
      <c r="A42" s="26" t="s">
        <v>547</v>
      </c>
      <c r="B42" s="106" t="s">
        <v>872</v>
      </c>
      <c r="C42" s="20" t="s">
        <v>684</v>
      </c>
    </row>
    <row r="43" spans="1:3" ht="15" customHeight="1" x14ac:dyDescent="0.2">
      <c r="A43" s="26" t="s">
        <v>548</v>
      </c>
      <c r="B43" s="106" t="s">
        <v>837</v>
      </c>
      <c r="C43" s="20" t="s">
        <v>502</v>
      </c>
    </row>
    <row r="44" spans="1:3" ht="38" customHeight="1" x14ac:dyDescent="0.2">
      <c r="A44" s="177" t="s">
        <v>549</v>
      </c>
      <c r="B44" s="84" t="s">
        <v>871</v>
      </c>
      <c r="C44" s="71" t="s">
        <v>837</v>
      </c>
    </row>
    <row r="45" spans="1:3" ht="15" customHeight="1" x14ac:dyDescent="0.2">
      <c r="A45" s="102" t="s">
        <v>838</v>
      </c>
      <c r="B45" s="84" t="s">
        <v>0</v>
      </c>
      <c r="C45" s="71" t="s">
        <v>839</v>
      </c>
    </row>
    <row r="46" spans="1:3" s="33" customFormat="1" ht="17" customHeight="1" thickBot="1" x14ac:dyDescent="0.25">
      <c r="A46" s="162" t="s">
        <v>840</v>
      </c>
      <c r="B46" s="193" t="s">
        <v>871</v>
      </c>
      <c r="C46" s="194" t="s">
        <v>784</v>
      </c>
    </row>
    <row r="47" spans="1:3" ht="31" customHeight="1" x14ac:dyDescent="0.2">
      <c r="A47" s="286"/>
      <c r="B47" s="286"/>
      <c r="C47" s="286"/>
    </row>
  </sheetData>
  <mergeCells count="1">
    <mergeCell ref="A47:C47"/>
  </mergeCells>
  <pageMargins left="0.75" right="0.75" top="1" bottom="1" header="0.5" footer="0.5"/>
  <pageSetup paperSize="9" orientation="portrait" horizontalDpi="4294967292" verticalDpi="429496729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2D656-3756-7F48-A896-62C06BDD2E6E}">
  <dimension ref="A1:M21"/>
  <sheetViews>
    <sheetView showGridLines="0" zoomScaleNormal="100" workbookViewId="0"/>
  </sheetViews>
  <sheetFormatPr baseColWidth="10" defaultColWidth="10.6640625" defaultRowHeight="15" customHeight="1" x14ac:dyDescent="0.2"/>
  <cols>
    <col min="1" max="1" width="22.6640625" style="30" customWidth="1"/>
    <col min="2" max="3" width="14" style="30" customWidth="1"/>
    <col min="4" max="5" width="14" style="8" customWidth="1"/>
    <col min="6" max="13" width="14" style="30" customWidth="1"/>
    <col min="14" max="16384" width="10.6640625" style="30"/>
  </cols>
  <sheetData>
    <row r="1" spans="1:13" ht="15" customHeight="1" x14ac:dyDescent="0.2">
      <c r="A1" s="81" t="str">
        <f>HYPERLINK("#'Index'!A1","Back to index")</f>
        <v>Back to index</v>
      </c>
      <c r="B1" s="4"/>
      <c r="C1" s="4"/>
      <c r="D1" s="5"/>
    </row>
    <row r="2" spans="1:13" ht="45" customHeight="1" x14ac:dyDescent="0.25">
      <c r="A2" s="7" t="s">
        <v>870</v>
      </c>
      <c r="B2" s="7"/>
      <c r="C2" s="7"/>
      <c r="D2" s="86"/>
    </row>
    <row r="3" spans="1:13" ht="21" customHeight="1" x14ac:dyDescent="0.2">
      <c r="A3" s="10" t="s">
        <v>454</v>
      </c>
      <c r="B3" s="10"/>
      <c r="C3" s="10"/>
      <c r="D3" s="87"/>
      <c r="E3" s="11"/>
    </row>
    <row r="4" spans="1:13" ht="39" customHeight="1" x14ac:dyDescent="0.2">
      <c r="A4" s="45"/>
      <c r="B4" s="45"/>
      <c r="C4" s="45"/>
      <c r="D4" s="88"/>
      <c r="F4" s="326"/>
      <c r="G4" s="326"/>
      <c r="H4" s="326"/>
      <c r="I4" s="326"/>
      <c r="J4" s="326"/>
    </row>
    <row r="5" spans="1:13" ht="39" customHeight="1" thickBot="1" x14ac:dyDescent="0.25">
      <c r="A5" s="45"/>
      <c r="B5" s="45"/>
      <c r="C5" s="45"/>
      <c r="D5" s="88"/>
      <c r="F5" s="258" t="s">
        <v>512</v>
      </c>
      <c r="G5" s="258"/>
      <c r="H5" s="258"/>
      <c r="I5" s="258"/>
      <c r="J5" s="258"/>
    </row>
    <row r="6" spans="1:13" ht="98" customHeight="1" thickBot="1" x14ac:dyDescent="0.25">
      <c r="A6" s="36" t="s">
        <v>478</v>
      </c>
      <c r="B6" s="35" t="s">
        <v>504</v>
      </c>
      <c r="C6" s="35" t="s">
        <v>841</v>
      </c>
      <c r="D6" s="35" t="s">
        <v>508</v>
      </c>
      <c r="E6" s="35" t="s">
        <v>510</v>
      </c>
      <c r="F6" s="35" t="s">
        <v>482</v>
      </c>
      <c r="G6" s="35" t="s">
        <v>550</v>
      </c>
      <c r="H6" s="35" t="s">
        <v>486</v>
      </c>
      <c r="I6" s="35" t="s">
        <v>551</v>
      </c>
      <c r="J6" s="35" t="s">
        <v>552</v>
      </c>
      <c r="K6" s="35" t="s">
        <v>513</v>
      </c>
      <c r="L6" s="35" t="s">
        <v>515</v>
      </c>
      <c r="M6" s="64" t="s">
        <v>553</v>
      </c>
    </row>
    <row r="7" spans="1:13" ht="48" customHeight="1" x14ac:dyDescent="0.2">
      <c r="A7" s="17" t="s">
        <v>842</v>
      </c>
      <c r="B7" s="18" t="s">
        <v>505</v>
      </c>
      <c r="C7" s="18" t="s">
        <v>507</v>
      </c>
      <c r="D7" s="18" t="s">
        <v>509</v>
      </c>
      <c r="E7" s="18" t="s">
        <v>511</v>
      </c>
      <c r="F7" s="18" t="s">
        <v>557</v>
      </c>
      <c r="G7" s="18" t="s">
        <v>558</v>
      </c>
      <c r="H7" s="18" t="s">
        <v>559</v>
      </c>
      <c r="I7" s="18" t="s">
        <v>560</v>
      </c>
      <c r="J7" s="18" t="s">
        <v>561</v>
      </c>
      <c r="K7" s="18" t="s">
        <v>514</v>
      </c>
      <c r="L7" s="18" t="s">
        <v>152</v>
      </c>
      <c r="M7" s="18" t="s">
        <v>516</v>
      </c>
    </row>
    <row r="8" spans="1:13" ht="34" customHeight="1" x14ac:dyDescent="0.2">
      <c r="A8" s="195" t="s">
        <v>545</v>
      </c>
      <c r="B8" s="196" t="s">
        <v>0</v>
      </c>
      <c r="C8" s="196" t="s">
        <v>0</v>
      </c>
      <c r="D8" s="196" t="s">
        <v>832</v>
      </c>
      <c r="E8" s="196" t="s">
        <v>0</v>
      </c>
      <c r="F8" s="196" t="s">
        <v>0</v>
      </c>
      <c r="G8" s="196" t="s">
        <v>0</v>
      </c>
      <c r="H8" s="196" t="s">
        <v>0</v>
      </c>
      <c r="I8" s="196" t="s">
        <v>0</v>
      </c>
      <c r="J8" s="196" t="s">
        <v>0</v>
      </c>
      <c r="K8" s="196" t="s">
        <v>832</v>
      </c>
      <c r="L8" s="196" t="s">
        <v>0</v>
      </c>
      <c r="M8" s="196" t="s">
        <v>832</v>
      </c>
    </row>
    <row r="9" spans="1:13" ht="15" customHeight="1" x14ac:dyDescent="0.2">
      <c r="A9" s="101" t="s">
        <v>546</v>
      </c>
      <c r="B9" s="176" t="s">
        <v>0</v>
      </c>
      <c r="C9" s="176" t="s">
        <v>0</v>
      </c>
      <c r="D9" s="176" t="s">
        <v>0</v>
      </c>
      <c r="E9" s="176" t="s">
        <v>843</v>
      </c>
      <c r="F9" s="176" t="s">
        <v>0</v>
      </c>
      <c r="G9" s="176" t="s">
        <v>0</v>
      </c>
      <c r="H9" s="176" t="s">
        <v>0</v>
      </c>
      <c r="I9" s="176" t="s">
        <v>0</v>
      </c>
      <c r="J9" s="176" t="s">
        <v>0</v>
      </c>
      <c r="K9" s="176" t="s">
        <v>843</v>
      </c>
      <c r="L9" s="176" t="s">
        <v>844</v>
      </c>
      <c r="M9" s="176" t="s">
        <v>834</v>
      </c>
    </row>
    <row r="10" spans="1:13" ht="50" customHeight="1" x14ac:dyDescent="0.2">
      <c r="A10" s="101" t="s">
        <v>554</v>
      </c>
      <c r="B10" s="176" t="s">
        <v>0</v>
      </c>
      <c r="C10" s="176" t="s">
        <v>0</v>
      </c>
      <c r="D10" s="176" t="s">
        <v>0</v>
      </c>
      <c r="E10" s="176" t="s">
        <v>845</v>
      </c>
      <c r="F10" s="176" t="s">
        <v>846</v>
      </c>
      <c r="G10" s="176" t="s">
        <v>760</v>
      </c>
      <c r="H10" s="176" t="s">
        <v>765</v>
      </c>
      <c r="I10" s="176" t="s">
        <v>761</v>
      </c>
      <c r="J10" s="176" t="s">
        <v>847</v>
      </c>
      <c r="K10" s="176" t="s">
        <v>770</v>
      </c>
      <c r="L10" s="176" t="s">
        <v>771</v>
      </c>
      <c r="M10" s="176" t="s">
        <v>769</v>
      </c>
    </row>
    <row r="11" spans="1:13" ht="34" customHeight="1" x14ac:dyDescent="0.2">
      <c r="A11" s="69" t="s">
        <v>556</v>
      </c>
      <c r="B11" s="176" t="s">
        <v>0</v>
      </c>
      <c r="C11" s="176" t="s">
        <v>0</v>
      </c>
      <c r="D11" s="176" t="s">
        <v>0</v>
      </c>
      <c r="E11" s="176" t="s">
        <v>755</v>
      </c>
      <c r="F11" s="176" t="s">
        <v>0</v>
      </c>
      <c r="G11" s="176" t="s">
        <v>0</v>
      </c>
      <c r="H11" s="176" t="s">
        <v>0</v>
      </c>
      <c r="I11" s="176" t="s">
        <v>0</v>
      </c>
      <c r="J11" s="176" t="s">
        <v>0</v>
      </c>
      <c r="K11" s="176" t="s">
        <v>755</v>
      </c>
      <c r="L11" s="176" t="s">
        <v>756</v>
      </c>
      <c r="M11" s="176" t="s">
        <v>754</v>
      </c>
    </row>
    <row r="12" spans="1:13" ht="47" customHeight="1" x14ac:dyDescent="0.2">
      <c r="A12" s="101" t="s">
        <v>555</v>
      </c>
      <c r="B12" s="176" t="s">
        <v>0</v>
      </c>
      <c r="C12" s="176" t="s">
        <v>0</v>
      </c>
      <c r="D12" s="176" t="s">
        <v>0</v>
      </c>
      <c r="E12" s="176" t="s">
        <v>848</v>
      </c>
      <c r="F12" s="176" t="s">
        <v>846</v>
      </c>
      <c r="G12" s="176" t="s">
        <v>760</v>
      </c>
      <c r="H12" s="176" t="s">
        <v>765</v>
      </c>
      <c r="I12" s="176" t="s">
        <v>761</v>
      </c>
      <c r="J12" s="176" t="s">
        <v>847</v>
      </c>
      <c r="K12" s="176" t="s">
        <v>849</v>
      </c>
      <c r="L12" s="176" t="s">
        <v>9</v>
      </c>
      <c r="M12" s="176" t="s">
        <v>768</v>
      </c>
    </row>
    <row r="13" spans="1:13" ht="42" customHeight="1" x14ac:dyDescent="0.2">
      <c r="A13" s="79" t="s">
        <v>850</v>
      </c>
      <c r="B13" s="178" t="s">
        <v>505</v>
      </c>
      <c r="C13" s="178" t="s">
        <v>507</v>
      </c>
      <c r="D13" s="178" t="s">
        <v>788</v>
      </c>
      <c r="E13" s="178" t="s">
        <v>789</v>
      </c>
      <c r="F13" s="178" t="s">
        <v>851</v>
      </c>
      <c r="G13" s="178" t="s">
        <v>852</v>
      </c>
      <c r="H13" s="178" t="s">
        <v>853</v>
      </c>
      <c r="I13" s="178" t="s">
        <v>854</v>
      </c>
      <c r="J13" s="178" t="s">
        <v>855</v>
      </c>
      <c r="K13" s="178" t="s">
        <v>791</v>
      </c>
      <c r="L13" s="178" t="s">
        <v>792</v>
      </c>
      <c r="M13" s="178" t="s">
        <v>793</v>
      </c>
    </row>
    <row r="14" spans="1:13" ht="42" customHeight="1" x14ac:dyDescent="0.2">
      <c r="A14" s="79" t="s">
        <v>992</v>
      </c>
      <c r="B14" s="178" t="s">
        <v>505</v>
      </c>
      <c r="C14" s="178" t="s">
        <v>507</v>
      </c>
      <c r="D14" s="178" t="s">
        <v>788</v>
      </c>
      <c r="E14" s="178" t="s">
        <v>789</v>
      </c>
      <c r="F14" s="178" t="s">
        <v>851</v>
      </c>
      <c r="G14" s="178" t="s">
        <v>852</v>
      </c>
      <c r="H14" s="178" t="s">
        <v>853</v>
      </c>
      <c r="I14" s="178" t="s">
        <v>854</v>
      </c>
      <c r="J14" s="178" t="s">
        <v>855</v>
      </c>
      <c r="K14" s="178" t="s">
        <v>791</v>
      </c>
      <c r="L14" s="178" t="s">
        <v>792</v>
      </c>
      <c r="M14" s="178" t="s">
        <v>793</v>
      </c>
    </row>
    <row r="15" spans="1:13" ht="34" customHeight="1" x14ac:dyDescent="0.2">
      <c r="A15" s="66" t="s">
        <v>991</v>
      </c>
      <c r="B15" s="176" t="s">
        <v>0</v>
      </c>
      <c r="C15" s="176" t="s">
        <v>0</v>
      </c>
      <c r="D15" s="176" t="s">
        <v>0</v>
      </c>
      <c r="E15" s="176" t="s">
        <v>990</v>
      </c>
      <c r="F15" s="176" t="s">
        <v>0</v>
      </c>
      <c r="G15" s="176" t="s">
        <v>0</v>
      </c>
      <c r="H15" s="176" t="s">
        <v>989</v>
      </c>
      <c r="I15" s="176" t="s">
        <v>0</v>
      </c>
      <c r="J15" s="176" t="s">
        <v>0</v>
      </c>
      <c r="K15" s="176" t="s">
        <v>0</v>
      </c>
      <c r="L15" s="176" t="s">
        <v>0</v>
      </c>
      <c r="M15" s="176" t="s">
        <v>0</v>
      </c>
    </row>
    <row r="16" spans="1:13" ht="15" customHeight="1" x14ac:dyDescent="0.2">
      <c r="A16" s="101" t="s">
        <v>546</v>
      </c>
      <c r="B16" s="176" t="s">
        <v>0</v>
      </c>
      <c r="C16" s="176" t="s">
        <v>0</v>
      </c>
      <c r="D16" s="176" t="s">
        <v>0</v>
      </c>
      <c r="E16" s="176" t="s">
        <v>988</v>
      </c>
      <c r="F16" s="176" t="s">
        <v>0</v>
      </c>
      <c r="G16" s="176" t="s">
        <v>0</v>
      </c>
      <c r="H16" s="176" t="s">
        <v>0</v>
      </c>
      <c r="I16" s="176" t="s">
        <v>0</v>
      </c>
      <c r="J16" s="176" t="s">
        <v>0</v>
      </c>
      <c r="K16" s="176" t="s">
        <v>988</v>
      </c>
      <c r="L16" s="176" t="s">
        <v>987</v>
      </c>
      <c r="M16" s="176" t="s">
        <v>876</v>
      </c>
    </row>
    <row r="17" spans="1:13" ht="48" customHeight="1" x14ac:dyDescent="0.2">
      <c r="A17" s="101" t="s">
        <v>554</v>
      </c>
      <c r="B17" s="176" t="s">
        <v>0</v>
      </c>
      <c r="C17" s="176" t="s">
        <v>0</v>
      </c>
      <c r="D17" s="176" t="s">
        <v>0</v>
      </c>
      <c r="E17" s="176" t="s">
        <v>986</v>
      </c>
      <c r="F17" s="176" t="s">
        <v>978</v>
      </c>
      <c r="G17" s="176" t="s">
        <v>977</v>
      </c>
      <c r="H17" s="176" t="s">
        <v>976</v>
      </c>
      <c r="I17" s="176" t="s">
        <v>975</v>
      </c>
      <c r="J17" s="176" t="s">
        <v>974</v>
      </c>
      <c r="K17" s="176" t="s">
        <v>985</v>
      </c>
      <c r="L17" s="176" t="s">
        <v>984</v>
      </c>
      <c r="M17" s="176" t="s">
        <v>983</v>
      </c>
    </row>
    <row r="18" spans="1:13" ht="34" customHeight="1" x14ac:dyDescent="0.2">
      <c r="A18" s="69" t="s">
        <v>556</v>
      </c>
      <c r="B18" s="176" t="s">
        <v>0</v>
      </c>
      <c r="C18" s="176" t="s">
        <v>0</v>
      </c>
      <c r="D18" s="176" t="s">
        <v>0</v>
      </c>
      <c r="E18" s="176" t="s">
        <v>982</v>
      </c>
      <c r="F18" s="176" t="s">
        <v>0</v>
      </c>
      <c r="G18" s="176" t="s">
        <v>0</v>
      </c>
      <c r="H18" s="176" t="s">
        <v>0</v>
      </c>
      <c r="I18" s="176" t="s">
        <v>0</v>
      </c>
      <c r="J18" s="176" t="s">
        <v>0</v>
      </c>
      <c r="K18" s="176" t="s">
        <v>982</v>
      </c>
      <c r="L18" s="176" t="s">
        <v>981</v>
      </c>
      <c r="M18" s="176" t="s">
        <v>980</v>
      </c>
    </row>
    <row r="19" spans="1:13" ht="49" customHeight="1" x14ac:dyDescent="0.2">
      <c r="A19" s="101" t="s">
        <v>555</v>
      </c>
      <c r="B19" s="23" t="s">
        <v>0</v>
      </c>
      <c r="C19" s="23" t="s">
        <v>0</v>
      </c>
      <c r="D19" s="23" t="s">
        <v>0</v>
      </c>
      <c r="E19" s="23" t="s">
        <v>979</v>
      </c>
      <c r="F19" s="23" t="s">
        <v>978</v>
      </c>
      <c r="G19" s="23" t="s">
        <v>977</v>
      </c>
      <c r="H19" s="23" t="s">
        <v>976</v>
      </c>
      <c r="I19" s="23" t="s">
        <v>975</v>
      </c>
      <c r="J19" s="23" t="s">
        <v>974</v>
      </c>
      <c r="K19" s="23" t="s">
        <v>973</v>
      </c>
      <c r="L19" s="23" t="s">
        <v>9</v>
      </c>
      <c r="M19" s="23" t="s">
        <v>972</v>
      </c>
    </row>
    <row r="20" spans="1:13" ht="45" customHeight="1" thickBot="1" x14ac:dyDescent="0.25">
      <c r="A20" s="197" t="s">
        <v>971</v>
      </c>
      <c r="B20" s="198" t="s">
        <v>505</v>
      </c>
      <c r="C20" s="198" t="s">
        <v>507</v>
      </c>
      <c r="D20" s="198" t="s">
        <v>788</v>
      </c>
      <c r="E20" s="198" t="s">
        <v>964</v>
      </c>
      <c r="F20" s="198" t="s">
        <v>970</v>
      </c>
      <c r="G20" s="198" t="s">
        <v>969</v>
      </c>
      <c r="H20" s="198" t="s">
        <v>968</v>
      </c>
      <c r="I20" s="198" t="s">
        <v>967</v>
      </c>
      <c r="J20" s="198" t="s">
        <v>966</v>
      </c>
      <c r="K20" s="198" t="s">
        <v>962</v>
      </c>
      <c r="L20" s="198" t="s">
        <v>961</v>
      </c>
      <c r="M20" s="198" t="s">
        <v>960</v>
      </c>
    </row>
    <row r="21" spans="1:13" ht="21" customHeight="1" x14ac:dyDescent="0.2">
      <c r="A21" s="325"/>
      <c r="B21" s="325"/>
      <c r="C21" s="325"/>
      <c r="D21" s="325"/>
      <c r="E21" s="325"/>
      <c r="F21" s="325"/>
      <c r="G21" s="325"/>
      <c r="H21" s="325"/>
      <c r="I21" s="325"/>
      <c r="J21" s="325"/>
      <c r="K21" s="325"/>
      <c r="L21" s="325"/>
    </row>
  </sheetData>
  <mergeCells count="3">
    <mergeCell ref="A21:L21"/>
    <mergeCell ref="F4:J4"/>
    <mergeCell ref="F5:J5"/>
  </mergeCells>
  <pageMargins left="0.75" right="0.75" top="1" bottom="1" header="0.5" footer="0.5"/>
  <pageSetup paperSize="9" orientation="portrait" horizontalDpi="4294967292" verticalDpi="429496729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7720E4-D4F0-9946-8F93-5EA5674569B8}">
  <dimension ref="A1:G32"/>
  <sheetViews>
    <sheetView showGridLines="0" zoomScaleNormal="100" workbookViewId="0"/>
  </sheetViews>
  <sheetFormatPr baseColWidth="10" defaultColWidth="10.6640625" defaultRowHeight="15" customHeight="1" x14ac:dyDescent="0.2"/>
  <cols>
    <col min="1" max="1" width="42.83203125" style="30" customWidth="1"/>
    <col min="2" max="2" width="8.83203125" style="30" customWidth="1"/>
    <col min="3" max="4" width="14" style="8" customWidth="1"/>
    <col min="5" max="7" width="14" style="30" customWidth="1"/>
    <col min="8" max="16384" width="10.6640625" style="30"/>
  </cols>
  <sheetData>
    <row r="1" spans="1:7" ht="15" customHeight="1" x14ac:dyDescent="0.2">
      <c r="A1" s="81" t="str">
        <f>HYPERLINK("#'Index'!A1","Back to index")</f>
        <v>Back to index</v>
      </c>
      <c r="B1" s="4"/>
    </row>
    <row r="2" spans="1:7" ht="45" customHeight="1" x14ac:dyDescent="0.25">
      <c r="A2" s="7" t="s">
        <v>870</v>
      </c>
      <c r="B2" s="7"/>
    </row>
    <row r="3" spans="1:7" ht="21" customHeight="1" x14ac:dyDescent="0.2">
      <c r="A3" s="10" t="s">
        <v>455</v>
      </c>
      <c r="B3" s="10"/>
      <c r="C3" s="11"/>
      <c r="D3" s="12"/>
    </row>
    <row r="4" spans="1:7" ht="16" x14ac:dyDescent="0.2">
      <c r="A4" s="327"/>
      <c r="B4" s="327"/>
      <c r="C4" s="328"/>
      <c r="D4" s="328"/>
      <c r="E4" s="328"/>
      <c r="F4" s="328"/>
      <c r="G4" s="328"/>
    </row>
    <row r="5" spans="1:7" s="9" customFormat="1" ht="18" thickBot="1" x14ac:dyDescent="0.25">
      <c r="A5" s="36"/>
      <c r="B5" s="36"/>
      <c r="C5" s="74" t="s">
        <v>869</v>
      </c>
      <c r="D5" s="35" t="s">
        <v>587</v>
      </c>
      <c r="E5" s="35" t="s">
        <v>160</v>
      </c>
      <c r="F5" s="35" t="s">
        <v>135</v>
      </c>
      <c r="G5" s="35" t="s">
        <v>109</v>
      </c>
    </row>
    <row r="6" spans="1:7" s="151" customFormat="1" ht="16" x14ac:dyDescent="0.2">
      <c r="A6" s="103"/>
      <c r="B6" s="103"/>
      <c r="C6" s="105"/>
      <c r="D6" s="104"/>
      <c r="E6" s="104"/>
      <c r="F6" s="104"/>
      <c r="G6" s="104"/>
    </row>
    <row r="7" spans="1:7" s="6" customFormat="1" ht="17" x14ac:dyDescent="0.2">
      <c r="A7" s="19" t="s">
        <v>457</v>
      </c>
      <c r="B7" s="19"/>
      <c r="C7" s="106"/>
      <c r="D7" s="20"/>
      <c r="E7" s="20"/>
      <c r="F7" s="20"/>
      <c r="G7" s="20"/>
    </row>
    <row r="8" spans="1:7" s="9" customFormat="1" ht="19" x14ac:dyDescent="0.2">
      <c r="A8" s="22" t="s">
        <v>1814</v>
      </c>
      <c r="B8" s="23" t="s">
        <v>857</v>
      </c>
      <c r="C8" s="78" t="s">
        <v>1382</v>
      </c>
      <c r="D8" s="23" t="s">
        <v>683</v>
      </c>
      <c r="E8" s="23" t="s">
        <v>391</v>
      </c>
      <c r="F8" s="23" t="s">
        <v>392</v>
      </c>
      <c r="G8" s="23" t="s">
        <v>458</v>
      </c>
    </row>
    <row r="9" spans="1:7" s="9" customFormat="1" ht="19" x14ac:dyDescent="0.2">
      <c r="A9" s="22" t="s">
        <v>1815</v>
      </c>
      <c r="B9" s="23" t="s">
        <v>857</v>
      </c>
      <c r="C9" s="78" t="s">
        <v>1381</v>
      </c>
      <c r="D9" s="23" t="s">
        <v>858</v>
      </c>
      <c r="E9" s="23" t="s">
        <v>153</v>
      </c>
      <c r="F9" s="23" t="s">
        <v>189</v>
      </c>
      <c r="G9" s="23" t="s">
        <v>190</v>
      </c>
    </row>
    <row r="10" spans="1:7" s="9" customFormat="1" ht="19" x14ac:dyDescent="0.2">
      <c r="A10" s="22" t="s">
        <v>1816</v>
      </c>
      <c r="B10" s="23" t="s">
        <v>857</v>
      </c>
      <c r="C10" s="78" t="s">
        <v>1380</v>
      </c>
      <c r="D10" s="23" t="s">
        <v>1379</v>
      </c>
      <c r="E10" s="23" t="s">
        <v>189</v>
      </c>
      <c r="F10" s="23" t="s">
        <v>114</v>
      </c>
      <c r="G10" s="23" t="s">
        <v>123</v>
      </c>
    </row>
    <row r="11" spans="1:7" s="9" customFormat="1" ht="19" x14ac:dyDescent="0.2">
      <c r="A11" s="22" t="s">
        <v>1817</v>
      </c>
      <c r="B11" s="23" t="s">
        <v>857</v>
      </c>
      <c r="C11" s="78" t="s">
        <v>1378</v>
      </c>
      <c r="D11" s="23" t="s">
        <v>689</v>
      </c>
      <c r="E11" s="23" t="s">
        <v>179</v>
      </c>
      <c r="F11" s="23" t="s">
        <v>180</v>
      </c>
      <c r="G11" s="23" t="s">
        <v>191</v>
      </c>
    </row>
    <row r="12" spans="1:7" s="9" customFormat="1" ht="19" x14ac:dyDescent="0.2">
      <c r="A12" s="22" t="s">
        <v>1818</v>
      </c>
      <c r="B12" s="23" t="s">
        <v>857</v>
      </c>
      <c r="C12" s="78" t="s">
        <v>1377</v>
      </c>
      <c r="D12" s="23" t="s">
        <v>1376</v>
      </c>
      <c r="E12" s="23" t="s">
        <v>175</v>
      </c>
      <c r="F12" s="23" t="s">
        <v>146</v>
      </c>
      <c r="G12" s="23" t="s">
        <v>108</v>
      </c>
    </row>
    <row r="13" spans="1:7" s="9" customFormat="1" ht="19" x14ac:dyDescent="0.2">
      <c r="A13" s="22" t="s">
        <v>1819</v>
      </c>
      <c r="B13" s="23" t="s">
        <v>857</v>
      </c>
      <c r="C13" s="78" t="s">
        <v>1375</v>
      </c>
      <c r="D13" s="23" t="s">
        <v>690</v>
      </c>
      <c r="E13" s="23" t="s">
        <v>181</v>
      </c>
      <c r="F13" s="23" t="s">
        <v>182</v>
      </c>
      <c r="G13" s="23" t="s">
        <v>192</v>
      </c>
    </row>
    <row r="14" spans="1:7" s="9" customFormat="1" ht="19" x14ac:dyDescent="0.2">
      <c r="A14" s="201" t="s">
        <v>1820</v>
      </c>
      <c r="B14" s="202" t="s">
        <v>857</v>
      </c>
      <c r="C14" s="78" t="s">
        <v>1212</v>
      </c>
      <c r="D14" s="202" t="s">
        <v>1374</v>
      </c>
      <c r="E14" s="202" t="s">
        <v>174</v>
      </c>
      <c r="F14" s="202" t="s">
        <v>145</v>
      </c>
      <c r="G14" s="202" t="s">
        <v>107</v>
      </c>
    </row>
    <row r="15" spans="1:7" s="9" customFormat="1" ht="19" x14ac:dyDescent="0.2">
      <c r="A15" s="22" t="s">
        <v>1821</v>
      </c>
      <c r="B15" s="23" t="s">
        <v>857</v>
      </c>
      <c r="C15" s="78" t="s">
        <v>1373</v>
      </c>
      <c r="D15" s="23" t="s">
        <v>692</v>
      </c>
      <c r="E15" s="23" t="s">
        <v>126</v>
      </c>
      <c r="F15" s="23" t="s">
        <v>177</v>
      </c>
      <c r="G15" s="23" t="s">
        <v>193</v>
      </c>
    </row>
    <row r="16" spans="1:7" s="9" customFormat="1" ht="19" x14ac:dyDescent="0.2">
      <c r="A16" s="22" t="s">
        <v>1822</v>
      </c>
      <c r="B16" s="23" t="s">
        <v>857</v>
      </c>
      <c r="C16" s="78" t="s">
        <v>1372</v>
      </c>
      <c r="D16" s="23" t="s">
        <v>1371</v>
      </c>
      <c r="E16" s="23" t="s">
        <v>194</v>
      </c>
      <c r="F16" s="23" t="s">
        <v>149</v>
      </c>
      <c r="G16" s="23" t="s">
        <v>126</v>
      </c>
    </row>
    <row r="17" spans="1:7" s="9" customFormat="1" ht="17" x14ac:dyDescent="0.2">
      <c r="A17" s="22" t="s">
        <v>460</v>
      </c>
      <c r="B17" s="23" t="s">
        <v>857</v>
      </c>
      <c r="C17" s="78" t="s">
        <v>1323</v>
      </c>
      <c r="D17" s="23" t="s">
        <v>715</v>
      </c>
      <c r="E17" s="23" t="s">
        <v>184</v>
      </c>
      <c r="F17" s="23" t="s">
        <v>150</v>
      </c>
      <c r="G17" s="23" t="s">
        <v>127</v>
      </c>
    </row>
    <row r="18" spans="1:7" s="9" customFormat="1" ht="17" x14ac:dyDescent="0.2">
      <c r="A18" s="22" t="s">
        <v>429</v>
      </c>
      <c r="B18" s="23" t="s">
        <v>857</v>
      </c>
      <c r="C18" s="78" t="s">
        <v>1370</v>
      </c>
      <c r="D18" s="23" t="s">
        <v>859</v>
      </c>
      <c r="E18" s="23" t="s">
        <v>195</v>
      </c>
      <c r="F18" s="23" t="s">
        <v>151</v>
      </c>
      <c r="G18" s="23" t="s">
        <v>128</v>
      </c>
    </row>
    <row r="19" spans="1:7" s="9" customFormat="1" ht="19" x14ac:dyDescent="0.2">
      <c r="A19" s="201" t="s">
        <v>1823</v>
      </c>
      <c r="B19" s="202" t="s">
        <v>129</v>
      </c>
      <c r="C19" s="78" t="s">
        <v>1369</v>
      </c>
      <c r="D19" s="202" t="s">
        <v>1368</v>
      </c>
      <c r="E19" s="202" t="s">
        <v>461</v>
      </c>
      <c r="F19" s="202" t="s">
        <v>462</v>
      </c>
      <c r="G19" s="202" t="s">
        <v>463</v>
      </c>
    </row>
    <row r="20" spans="1:7" s="9" customFormat="1" ht="16" x14ac:dyDescent="0.2">
      <c r="B20" s="25"/>
      <c r="C20" s="82"/>
      <c r="D20" s="25"/>
      <c r="E20" s="25"/>
      <c r="F20" s="25"/>
      <c r="G20" s="25"/>
    </row>
    <row r="21" spans="1:7" s="6" customFormat="1" ht="34" x14ac:dyDescent="0.2">
      <c r="A21" s="19" t="s">
        <v>464</v>
      </c>
      <c r="B21" s="148"/>
      <c r="C21" s="106"/>
      <c r="D21" s="20"/>
      <c r="E21" s="20"/>
      <c r="F21" s="20"/>
      <c r="G21" s="20"/>
    </row>
    <row r="22" spans="1:7" s="9" customFormat="1" ht="17" x14ac:dyDescent="0.2">
      <c r="A22" s="22" t="s">
        <v>465</v>
      </c>
      <c r="B22" s="23" t="s">
        <v>857</v>
      </c>
      <c r="C22" s="78" t="s">
        <v>1367</v>
      </c>
      <c r="D22" s="23" t="s">
        <v>703</v>
      </c>
      <c r="E22" s="23" t="s">
        <v>417</v>
      </c>
      <c r="F22" s="23" t="s">
        <v>418</v>
      </c>
      <c r="G22" s="23" t="s">
        <v>466</v>
      </c>
    </row>
    <row r="23" spans="1:7" s="9" customFormat="1" ht="15" customHeight="1" x14ac:dyDescent="0.2">
      <c r="A23" s="22" t="s">
        <v>368</v>
      </c>
      <c r="B23" s="23" t="s">
        <v>857</v>
      </c>
      <c r="C23" s="78" t="s">
        <v>1366</v>
      </c>
      <c r="D23" s="23" t="s">
        <v>701</v>
      </c>
      <c r="E23" s="23" t="s">
        <v>467</v>
      </c>
      <c r="F23" s="23" t="s">
        <v>468</v>
      </c>
      <c r="G23" s="23" t="s">
        <v>469</v>
      </c>
    </row>
    <row r="24" spans="1:7" ht="15" customHeight="1" x14ac:dyDescent="0.2">
      <c r="A24" s="22" t="s">
        <v>430</v>
      </c>
      <c r="B24" s="23" t="s">
        <v>857</v>
      </c>
      <c r="C24" s="78" t="s">
        <v>1365</v>
      </c>
      <c r="D24" s="23" t="s">
        <v>860</v>
      </c>
      <c r="E24" s="23" t="s">
        <v>196</v>
      </c>
      <c r="F24" s="23" t="s">
        <v>197</v>
      </c>
      <c r="G24" s="23" t="s">
        <v>198</v>
      </c>
    </row>
    <row r="25" spans="1:7" s="151" customFormat="1" ht="17" x14ac:dyDescent="0.2">
      <c r="A25" s="22" t="s">
        <v>400</v>
      </c>
      <c r="B25" s="23" t="s">
        <v>857</v>
      </c>
      <c r="C25" s="78" t="s">
        <v>1364</v>
      </c>
      <c r="D25" s="23" t="s">
        <v>704</v>
      </c>
      <c r="E25" s="23" t="s">
        <v>409</v>
      </c>
      <c r="F25" s="23" t="s">
        <v>410</v>
      </c>
      <c r="G25" s="23" t="s">
        <v>470</v>
      </c>
    </row>
    <row r="26" spans="1:7" s="6" customFormat="1" ht="16" x14ac:dyDescent="0.2">
      <c r="A26" s="31"/>
      <c r="B26" s="32"/>
      <c r="C26" s="77"/>
      <c r="D26" s="32"/>
      <c r="E26" s="32"/>
      <c r="F26" s="32"/>
      <c r="G26" s="32"/>
    </row>
    <row r="27" spans="1:7" s="9" customFormat="1" ht="17" x14ac:dyDescent="0.2">
      <c r="A27" s="19" t="s">
        <v>471</v>
      </c>
      <c r="B27" s="148"/>
      <c r="C27" s="106"/>
      <c r="D27" s="20"/>
      <c r="E27" s="20"/>
      <c r="F27" s="20"/>
      <c r="G27" s="20"/>
    </row>
    <row r="28" spans="1:7" ht="17" customHeight="1" x14ac:dyDescent="0.2">
      <c r="A28" s="22" t="s">
        <v>472</v>
      </c>
      <c r="B28" s="23" t="s">
        <v>857</v>
      </c>
      <c r="C28" s="78" t="s">
        <v>1363</v>
      </c>
      <c r="D28" s="23" t="s">
        <v>669</v>
      </c>
      <c r="E28" s="23" t="s">
        <v>305</v>
      </c>
      <c r="F28" s="23" t="s">
        <v>306</v>
      </c>
      <c r="G28" s="23" t="s">
        <v>307</v>
      </c>
    </row>
    <row r="29" spans="1:7" ht="18" customHeight="1" x14ac:dyDescent="0.2">
      <c r="A29" s="22" t="s">
        <v>473</v>
      </c>
      <c r="B29" s="23" t="s">
        <v>130</v>
      </c>
      <c r="C29" s="78" t="s">
        <v>1018</v>
      </c>
      <c r="D29" s="23" t="s">
        <v>757</v>
      </c>
      <c r="E29" s="23" t="s">
        <v>474</v>
      </c>
      <c r="F29" s="23" t="s">
        <v>475</v>
      </c>
      <c r="G29" s="23" t="s">
        <v>476</v>
      </c>
    </row>
    <row r="30" spans="1:7" ht="19" customHeight="1" x14ac:dyDescent="0.2">
      <c r="A30" s="22" t="s">
        <v>1824</v>
      </c>
      <c r="B30" s="23" t="s">
        <v>130</v>
      </c>
      <c r="C30" s="78" t="s">
        <v>1362</v>
      </c>
      <c r="D30" s="23" t="s">
        <v>1361</v>
      </c>
      <c r="E30" s="23" t="s">
        <v>316</v>
      </c>
      <c r="F30" s="23" t="s">
        <v>317</v>
      </c>
      <c r="G30" s="23" t="s">
        <v>318</v>
      </c>
    </row>
    <row r="31" spans="1:7" ht="22" customHeight="1" thickBot="1" x14ac:dyDescent="0.25">
      <c r="A31" s="90" t="s">
        <v>1825</v>
      </c>
      <c r="B31" s="96" t="s">
        <v>130</v>
      </c>
      <c r="C31" s="95" t="s">
        <v>1360</v>
      </c>
      <c r="D31" s="96" t="s">
        <v>670</v>
      </c>
      <c r="E31" s="96" t="s">
        <v>309</v>
      </c>
      <c r="F31" s="96" t="s">
        <v>310</v>
      </c>
      <c r="G31" s="96" t="s">
        <v>311</v>
      </c>
    </row>
    <row r="32" spans="1:7" ht="106" customHeight="1" x14ac:dyDescent="0.2">
      <c r="A32" s="286" t="s">
        <v>1359</v>
      </c>
      <c r="B32" s="286"/>
      <c r="C32" s="286"/>
      <c r="D32" s="286"/>
      <c r="E32" s="286"/>
      <c r="F32" s="286"/>
      <c r="G32" s="286"/>
    </row>
  </sheetData>
  <mergeCells count="2">
    <mergeCell ref="A4:G4"/>
    <mergeCell ref="A32:G32"/>
  </mergeCells>
  <pageMargins left="0.75" right="0.75" top="1" bottom="1" header="0.5" footer="0.5"/>
  <pageSetup paperSize="9" orientation="portrait" horizontalDpi="4294967292" verticalDpi="429496729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9175C-74E5-194F-BB56-1F72DD161C8B}">
  <dimension ref="A1:B9"/>
  <sheetViews>
    <sheetView showGridLines="0" zoomScaleNormal="100" workbookViewId="0"/>
  </sheetViews>
  <sheetFormatPr baseColWidth="10" defaultColWidth="10.6640625" defaultRowHeight="15" customHeight="1" x14ac:dyDescent="0.2"/>
  <cols>
    <col min="1" max="1" width="23.33203125" style="30" customWidth="1"/>
    <col min="2" max="2" width="57.1640625" style="8" customWidth="1"/>
    <col min="3" max="16384" width="10.6640625" style="30"/>
  </cols>
  <sheetData>
    <row r="1" spans="1:2" ht="15" customHeight="1" x14ac:dyDescent="0.2">
      <c r="A1" s="81" t="str">
        <f>HYPERLINK("#'Index'!A1","Back to index")</f>
        <v>Back to index</v>
      </c>
    </row>
    <row r="2" spans="1:2" ht="45" customHeight="1" x14ac:dyDescent="0.25">
      <c r="A2" s="7" t="s">
        <v>870</v>
      </c>
    </row>
    <row r="3" spans="1:2" ht="21" customHeight="1" x14ac:dyDescent="0.2">
      <c r="A3" s="83" t="s">
        <v>856</v>
      </c>
      <c r="B3" s="199"/>
    </row>
    <row r="4" spans="1:2" ht="16" x14ac:dyDescent="0.2">
      <c r="A4" s="45"/>
    </row>
    <row r="5" spans="1:2" s="6" customFormat="1" ht="17" x14ac:dyDescent="0.2">
      <c r="A5" s="99" t="s">
        <v>1407</v>
      </c>
      <c r="B5" s="99" t="s">
        <v>1406</v>
      </c>
    </row>
    <row r="6" spans="1:2" s="9" customFormat="1" ht="17" x14ac:dyDescent="0.2">
      <c r="A6" s="99" t="s">
        <v>1405</v>
      </c>
      <c r="B6" s="99" t="s">
        <v>456</v>
      </c>
    </row>
    <row r="7" spans="1:2" s="9" customFormat="1" ht="17" x14ac:dyDescent="0.2">
      <c r="A7" s="99" t="s">
        <v>1404</v>
      </c>
      <c r="B7" s="99" t="s">
        <v>1403</v>
      </c>
    </row>
    <row r="8" spans="1:2" s="9" customFormat="1" ht="17" x14ac:dyDescent="0.2">
      <c r="A8" s="99" t="s">
        <v>1402</v>
      </c>
      <c r="B8" s="99" t="s">
        <v>1401</v>
      </c>
    </row>
    <row r="9" spans="1:2" ht="15" customHeight="1" thickBot="1" x14ac:dyDescent="0.25">
      <c r="A9" s="200" t="s">
        <v>1400</v>
      </c>
      <c r="B9" s="200" t="s">
        <v>1399</v>
      </c>
    </row>
  </sheetData>
  <pageMargins left="0.75" right="0.75" top="1" bottom="1" header="0.5" footer="0.5"/>
  <pageSetup paperSize="9"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722FF6-2D0A-344F-8428-E2F30A974A37}">
  <dimension ref="A1:E8"/>
  <sheetViews>
    <sheetView showGridLines="0" zoomScaleNormal="100" workbookViewId="0"/>
  </sheetViews>
  <sheetFormatPr baseColWidth="10" defaultColWidth="10.6640625" defaultRowHeight="15" customHeight="1" x14ac:dyDescent="0.2"/>
  <cols>
    <col min="1" max="1" width="45.5" style="30" customWidth="1"/>
    <col min="2" max="2" width="14" style="8" customWidth="1"/>
    <col min="3" max="16384" width="10.6640625" style="30"/>
  </cols>
  <sheetData>
    <row r="1" spans="1:5" ht="15" customHeight="1" x14ac:dyDescent="0.2">
      <c r="A1" s="81" t="str">
        <f>HYPERLINK("#'Index'!A1","Back to index")</f>
        <v>Back to index</v>
      </c>
    </row>
    <row r="2" spans="1:5" ht="45" customHeight="1" x14ac:dyDescent="0.25">
      <c r="A2" s="7" t="s">
        <v>870</v>
      </c>
    </row>
    <row r="3" spans="1:5" ht="21" customHeight="1" x14ac:dyDescent="0.2">
      <c r="A3" s="10" t="s">
        <v>1269</v>
      </c>
      <c r="B3" s="11"/>
    </row>
    <row r="4" spans="1:5" ht="16" x14ac:dyDescent="0.2">
      <c r="A4" s="45"/>
    </row>
    <row r="5" spans="1:5" s="9" customFormat="1" ht="35" thickBot="1" x14ac:dyDescent="0.25">
      <c r="A5" s="36"/>
      <c r="B5" s="213" t="s">
        <v>1267</v>
      </c>
      <c r="C5" s="25" t="s">
        <v>1266</v>
      </c>
      <c r="D5" s="25" t="s">
        <v>1265</v>
      </c>
      <c r="E5" s="228" t="s">
        <v>1264</v>
      </c>
    </row>
    <row r="6" spans="1:5" s="9" customFormat="1" ht="24" customHeight="1" x14ac:dyDescent="0.2">
      <c r="A6" s="22" t="s">
        <v>1263</v>
      </c>
      <c r="B6" s="227" t="s">
        <v>198</v>
      </c>
      <c r="C6" s="227" t="s">
        <v>174</v>
      </c>
      <c r="D6" s="227" t="s">
        <v>126</v>
      </c>
      <c r="E6" s="75" t="s">
        <v>681</v>
      </c>
    </row>
    <row r="7" spans="1:5" s="9" customFormat="1" ht="24" customHeight="1" thickBot="1" x14ac:dyDescent="0.25">
      <c r="A7" s="22" t="s">
        <v>1261</v>
      </c>
      <c r="B7" s="208" t="s">
        <v>1260</v>
      </c>
      <c r="C7" s="206" t="s">
        <v>1259</v>
      </c>
      <c r="D7" s="206" t="s">
        <v>1258</v>
      </c>
      <c r="E7" s="95" t="s">
        <v>1258</v>
      </c>
    </row>
    <row r="8" spans="1:5" ht="58" customHeight="1" x14ac:dyDescent="0.2">
      <c r="A8" s="259"/>
      <c r="B8" s="259"/>
    </row>
  </sheetData>
  <mergeCells count="1">
    <mergeCell ref="A8:B8"/>
  </mergeCells>
  <pageMargins left="0.75" right="0.75" top="1" bottom="1" header="0.5" footer="0.5"/>
  <pageSetup paperSize="9" orientation="portrait" horizontalDpi="4294967292" verticalDpi="429496729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B33533-2D1D-5842-AA1E-3B147731BA4E}">
  <dimension ref="A1:C17"/>
  <sheetViews>
    <sheetView showGridLines="0" zoomScaleNormal="100" workbookViewId="0"/>
  </sheetViews>
  <sheetFormatPr baseColWidth="10" defaultColWidth="10.6640625" defaultRowHeight="15" customHeight="1" x14ac:dyDescent="0.2"/>
  <cols>
    <col min="1" max="1" width="45.5" style="30" customWidth="1"/>
    <col min="2" max="3" width="14" style="8" customWidth="1"/>
    <col min="4" max="16384" width="10.6640625" style="30"/>
  </cols>
  <sheetData>
    <row r="1" spans="1:3" ht="15" customHeight="1" x14ac:dyDescent="0.2">
      <c r="A1" s="81" t="str">
        <f>HYPERLINK("#'Index'!A1","Back to index")</f>
        <v>Back to index</v>
      </c>
    </row>
    <row r="2" spans="1:3" ht="45" customHeight="1" x14ac:dyDescent="0.25">
      <c r="A2" s="7" t="s">
        <v>870</v>
      </c>
    </row>
    <row r="3" spans="1:3" ht="51" customHeight="1" x14ac:dyDescent="0.2">
      <c r="A3" s="262" t="s">
        <v>1294</v>
      </c>
      <c r="B3" s="262"/>
      <c r="C3" s="263"/>
    </row>
    <row r="4" spans="1:3" ht="16" x14ac:dyDescent="0.2">
      <c r="A4" s="45"/>
    </row>
    <row r="5" spans="1:3" s="9" customFormat="1" ht="35" thickBot="1" x14ac:dyDescent="0.25">
      <c r="A5" s="36" t="s">
        <v>594</v>
      </c>
      <c r="B5" s="35" t="s">
        <v>595</v>
      </c>
      <c r="C5" s="74" t="s">
        <v>1284</v>
      </c>
    </row>
    <row r="6" spans="1:3" s="9" customFormat="1" ht="32" customHeight="1" x14ac:dyDescent="0.2">
      <c r="A6" s="22" t="s">
        <v>596</v>
      </c>
      <c r="B6" s="23"/>
      <c r="C6" s="75"/>
    </row>
    <row r="7" spans="1:3" s="9" customFormat="1" ht="24" customHeight="1" x14ac:dyDescent="0.2">
      <c r="A7" s="76" t="s">
        <v>597</v>
      </c>
      <c r="B7" s="23" t="s">
        <v>1292</v>
      </c>
      <c r="C7" s="77" t="s">
        <v>598</v>
      </c>
    </row>
    <row r="8" spans="1:3" s="9" customFormat="1" ht="24" customHeight="1" x14ac:dyDescent="0.2">
      <c r="A8" s="76" t="s">
        <v>1293</v>
      </c>
      <c r="B8" s="23" t="s">
        <v>1292</v>
      </c>
      <c r="C8" s="78" t="s">
        <v>598</v>
      </c>
    </row>
    <row r="9" spans="1:3" s="9" customFormat="1" ht="24" customHeight="1" x14ac:dyDescent="0.2">
      <c r="A9" s="22" t="s">
        <v>249</v>
      </c>
      <c r="B9" s="23"/>
      <c r="C9" s="78"/>
    </row>
    <row r="10" spans="1:3" s="9" customFormat="1" ht="24" customHeight="1" x14ac:dyDescent="0.2">
      <c r="A10" s="76" t="s">
        <v>599</v>
      </c>
      <c r="B10" s="23" t="s">
        <v>600</v>
      </c>
      <c r="C10" s="78" t="s">
        <v>598</v>
      </c>
    </row>
    <row r="11" spans="1:3" s="9" customFormat="1" ht="34" customHeight="1" x14ac:dyDescent="0.2">
      <c r="A11" s="76" t="s">
        <v>1291</v>
      </c>
      <c r="B11" s="23" t="s">
        <v>1288</v>
      </c>
      <c r="C11" s="78" t="s">
        <v>598</v>
      </c>
    </row>
    <row r="12" spans="1:3" s="9" customFormat="1" ht="28" customHeight="1" x14ac:dyDescent="0.2">
      <c r="A12" s="99" t="s">
        <v>601</v>
      </c>
      <c r="B12" s="23"/>
      <c r="C12" s="78"/>
    </row>
    <row r="13" spans="1:3" s="9" customFormat="1" ht="24" customHeight="1" x14ac:dyDescent="0.2">
      <c r="A13" s="76" t="s">
        <v>1290</v>
      </c>
      <c r="B13" s="23" t="s">
        <v>269</v>
      </c>
      <c r="C13" s="78" t="s">
        <v>572</v>
      </c>
    </row>
    <row r="14" spans="1:3" s="9" customFormat="1" ht="27" customHeight="1" x14ac:dyDescent="0.2">
      <c r="A14" s="99" t="s">
        <v>602</v>
      </c>
      <c r="B14" s="23"/>
      <c r="C14" s="77"/>
    </row>
    <row r="15" spans="1:3" s="9" customFormat="1" ht="24" customHeight="1" x14ac:dyDescent="0.2">
      <c r="A15" s="76" t="s">
        <v>1289</v>
      </c>
      <c r="B15" s="23" t="s">
        <v>1288</v>
      </c>
      <c r="C15" s="78" t="s">
        <v>598</v>
      </c>
    </row>
    <row r="16" spans="1:3" s="9" customFormat="1" ht="38" customHeight="1" thickBot="1" x14ac:dyDescent="0.25">
      <c r="A16" s="79" t="s">
        <v>603</v>
      </c>
      <c r="B16" s="23"/>
      <c r="C16" s="80" t="s">
        <v>1274</v>
      </c>
    </row>
    <row r="17" spans="1:3" ht="58" customHeight="1" x14ac:dyDescent="0.2">
      <c r="A17" s="259"/>
      <c r="B17" s="259"/>
      <c r="C17" s="259"/>
    </row>
  </sheetData>
  <mergeCells count="2">
    <mergeCell ref="A17:C17"/>
    <mergeCell ref="A3:C3"/>
  </mergeCells>
  <pageMargins left="0.75" right="0.75" top="1" bottom="1" header="0.5" footer="0.5"/>
  <pageSetup paperSize="9" orientation="portrait" horizontalDpi="4294967292" verticalDpi="429496729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849F3-9577-F749-99C0-A03217D4282E}">
  <dimension ref="A1:I10"/>
  <sheetViews>
    <sheetView showGridLines="0" zoomScaleNormal="100" workbookViewId="0"/>
  </sheetViews>
  <sheetFormatPr baseColWidth="10" defaultColWidth="10.6640625" defaultRowHeight="15" customHeight="1" x14ac:dyDescent="0.2"/>
  <cols>
    <col min="1" max="1" width="34.6640625" style="30" customWidth="1"/>
    <col min="2" max="2" width="17.5" style="30" customWidth="1"/>
    <col min="3" max="3" width="14" style="8" customWidth="1"/>
    <col min="4" max="4" width="14.5" style="8" customWidth="1"/>
    <col min="5" max="8" width="14" style="8" customWidth="1"/>
    <col min="9" max="9" width="16" style="30" customWidth="1"/>
    <col min="10" max="16384" width="10.6640625" style="30"/>
  </cols>
  <sheetData>
    <row r="1" spans="1:9" ht="15" customHeight="1" x14ac:dyDescent="0.2">
      <c r="A1" s="81" t="str">
        <f>HYPERLINK("#'Index'!A1","Back to index")</f>
        <v>Back to index</v>
      </c>
      <c r="B1" s="4"/>
    </row>
    <row r="2" spans="1:9" ht="45" customHeight="1" x14ac:dyDescent="0.25">
      <c r="A2" s="7" t="s">
        <v>870</v>
      </c>
      <c r="B2" s="7"/>
    </row>
    <row r="3" spans="1:9" ht="21" customHeight="1" x14ac:dyDescent="0.2">
      <c r="A3" s="10" t="s">
        <v>1287</v>
      </c>
      <c r="B3" s="10"/>
      <c r="C3" s="11"/>
      <c r="D3" s="12"/>
      <c r="E3" s="12"/>
      <c r="F3" s="12"/>
      <c r="G3" s="12"/>
      <c r="H3" s="12"/>
    </row>
    <row r="4" spans="1:9" ht="23" customHeight="1" x14ac:dyDescent="0.2"/>
    <row r="5" spans="1:9" s="9" customFormat="1" ht="25" customHeight="1" thickBot="1" x14ac:dyDescent="0.25">
      <c r="A5" s="45"/>
      <c r="B5" s="45"/>
      <c r="C5" s="264" t="s">
        <v>428</v>
      </c>
      <c r="D5" s="264"/>
      <c r="E5" s="264" t="s">
        <v>1286</v>
      </c>
      <c r="F5" s="264"/>
      <c r="G5" s="233"/>
      <c r="H5" s="233"/>
      <c r="I5" s="233"/>
    </row>
    <row r="6" spans="1:9" s="9" customFormat="1" ht="70" customHeight="1" thickBot="1" x14ac:dyDescent="0.25">
      <c r="A6" s="36" t="s">
        <v>582</v>
      </c>
      <c r="B6" s="35" t="s">
        <v>1285</v>
      </c>
      <c r="C6" s="213" t="s">
        <v>595</v>
      </c>
      <c r="D6" s="74" t="s">
        <v>1284</v>
      </c>
      <c r="E6" s="213" t="s">
        <v>595</v>
      </c>
      <c r="F6" s="74" t="s">
        <v>1284</v>
      </c>
      <c r="G6" s="74" t="s">
        <v>1283</v>
      </c>
      <c r="H6" s="74" t="s">
        <v>1282</v>
      </c>
      <c r="I6" s="74" t="s">
        <v>1281</v>
      </c>
    </row>
    <row r="7" spans="1:9" s="9" customFormat="1" ht="25" customHeight="1" x14ac:dyDescent="0.2">
      <c r="A7" s="232" t="s">
        <v>580</v>
      </c>
      <c r="B7" s="20" t="s">
        <v>1280</v>
      </c>
      <c r="C7" s="227"/>
      <c r="D7" s="82"/>
      <c r="E7" s="221"/>
      <c r="F7" s="82"/>
      <c r="G7" s="82"/>
      <c r="H7" s="82" t="s">
        <v>1279</v>
      </c>
      <c r="I7" s="82" t="s">
        <v>1278</v>
      </c>
    </row>
    <row r="8" spans="1:9" s="9" customFormat="1" ht="30" customHeight="1" x14ac:dyDescent="0.2">
      <c r="A8" s="21" t="s">
        <v>581</v>
      </c>
      <c r="B8" s="20" t="s">
        <v>1272</v>
      </c>
      <c r="C8" s="231" t="s">
        <v>1277</v>
      </c>
      <c r="D8" s="230" t="s">
        <v>1276</v>
      </c>
      <c r="E8" s="231" t="s">
        <v>1275</v>
      </c>
      <c r="F8" s="230" t="s">
        <v>1274</v>
      </c>
      <c r="G8" s="230" t="s">
        <v>1273</v>
      </c>
      <c r="H8" s="78" t="s">
        <v>1271</v>
      </c>
      <c r="I8" s="78" t="s">
        <v>1270</v>
      </c>
    </row>
    <row r="9" spans="1:9" ht="31" customHeight="1" thickBot="1" x14ac:dyDescent="0.25">
      <c r="A9" s="21" t="s">
        <v>605</v>
      </c>
      <c r="B9" s="20" t="s">
        <v>1272</v>
      </c>
      <c r="C9" s="229"/>
      <c r="D9" s="106"/>
      <c r="E9" s="229"/>
      <c r="F9" s="106"/>
      <c r="G9" s="106"/>
      <c r="H9" s="106" t="s">
        <v>1271</v>
      </c>
      <c r="I9" s="95" t="s">
        <v>1270</v>
      </c>
    </row>
    <row r="10" spans="1:9" ht="15" customHeight="1" x14ac:dyDescent="0.2">
      <c r="A10" s="46"/>
      <c r="B10" s="46"/>
      <c r="C10" s="46"/>
      <c r="D10" s="46"/>
      <c r="E10" s="46"/>
      <c r="F10" s="46"/>
      <c r="G10" s="46"/>
      <c r="H10" s="46"/>
    </row>
  </sheetData>
  <mergeCells count="2">
    <mergeCell ref="C5:D5"/>
    <mergeCell ref="E5:F5"/>
  </mergeCells>
  <pageMargins left="0.75" right="0.75" top="1" bottom="1" header="0.5" footer="0.5"/>
  <pageSetup paperSize="9" orientation="portrait" horizontalDpi="4294967292" verticalDpi="429496729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67</vt:i4>
      </vt:variant>
    </vt:vector>
  </HeadingPairs>
  <TitlesOfParts>
    <vt:vector size="67" baseType="lpstr">
      <vt:lpstr>Index</vt:lpstr>
      <vt:lpstr>Tab01</vt:lpstr>
      <vt:lpstr>Tab02</vt:lpstr>
      <vt:lpstr>Tab03</vt:lpstr>
      <vt:lpstr>Tab04</vt:lpstr>
      <vt:lpstr>Tab05</vt:lpstr>
      <vt:lpstr>Tab06</vt:lpstr>
      <vt:lpstr>Tab07</vt:lpstr>
      <vt:lpstr>Tab08</vt:lpstr>
      <vt:lpstr>Tab09</vt:lpstr>
      <vt:lpstr>Tab10</vt:lpstr>
      <vt:lpstr>Tab11</vt:lpstr>
      <vt:lpstr>Tab12</vt:lpstr>
      <vt:lpstr>Tab13</vt:lpstr>
      <vt:lpstr>Tab14</vt:lpstr>
      <vt:lpstr>Tab15</vt:lpstr>
      <vt:lpstr>Tab16</vt:lpstr>
      <vt:lpstr>Tab17</vt:lpstr>
      <vt:lpstr>Tab18</vt:lpstr>
      <vt:lpstr>Tab19</vt:lpstr>
      <vt:lpstr>Tab20</vt:lpstr>
      <vt:lpstr>Tab21</vt:lpstr>
      <vt:lpstr>Tab22</vt:lpstr>
      <vt:lpstr>Tab23</vt:lpstr>
      <vt:lpstr>Tab24</vt:lpstr>
      <vt:lpstr>Tab25</vt:lpstr>
      <vt:lpstr>Tab26</vt:lpstr>
      <vt:lpstr>Tab27</vt:lpstr>
      <vt:lpstr>Tab28</vt:lpstr>
      <vt:lpstr>Tab29</vt:lpstr>
      <vt:lpstr>Tab30</vt:lpstr>
      <vt:lpstr>Tab31</vt:lpstr>
      <vt:lpstr>Tab32</vt:lpstr>
      <vt:lpstr>Tab33</vt:lpstr>
      <vt:lpstr>Tab34</vt:lpstr>
      <vt:lpstr>Tab35</vt:lpstr>
      <vt:lpstr>Tab36</vt:lpstr>
      <vt:lpstr>Tab37</vt:lpstr>
      <vt:lpstr>Tab38</vt:lpstr>
      <vt:lpstr>Tab39</vt:lpstr>
      <vt:lpstr>Tab40</vt:lpstr>
      <vt:lpstr>Tab41</vt:lpstr>
      <vt:lpstr>Tab42</vt:lpstr>
      <vt:lpstr>Tab43</vt:lpstr>
      <vt:lpstr>Tab44</vt:lpstr>
      <vt:lpstr>Tab45</vt:lpstr>
      <vt:lpstr>Tab46</vt:lpstr>
      <vt:lpstr>Tab47</vt:lpstr>
      <vt:lpstr>Tab48</vt:lpstr>
      <vt:lpstr>Tab49</vt:lpstr>
      <vt:lpstr>Tab50</vt:lpstr>
      <vt:lpstr>Tab51</vt:lpstr>
      <vt:lpstr>Tab52</vt:lpstr>
      <vt:lpstr>Tab53</vt:lpstr>
      <vt:lpstr>Tab54</vt:lpstr>
      <vt:lpstr>Tab55</vt:lpstr>
      <vt:lpstr>Tab56</vt:lpstr>
      <vt:lpstr>Tab57</vt:lpstr>
      <vt:lpstr>Tab58</vt:lpstr>
      <vt:lpstr>Tab59</vt:lpstr>
      <vt:lpstr>Tab60</vt:lpstr>
      <vt:lpstr>Tab61</vt:lpstr>
      <vt:lpstr>Tab62</vt:lpstr>
      <vt:lpstr>Tab63</vt:lpstr>
      <vt:lpstr>Tab64</vt:lpstr>
      <vt:lpstr>Tab65</vt:lpstr>
      <vt:lpstr>Tab66</vt:lpstr>
    </vt:vector>
  </TitlesOfParts>
  <Company>Kirchhoff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Alwin</dc:creator>
  <cp:lastModifiedBy>Microsoft Office User</cp:lastModifiedBy>
  <cp:lastPrinted>2020-12-08T12:02:33Z</cp:lastPrinted>
  <dcterms:created xsi:type="dcterms:W3CDTF">2011-03-22T22:45:45Z</dcterms:created>
  <dcterms:modified xsi:type="dcterms:W3CDTF">2022-12-20T18:25:52Z</dcterms:modified>
</cp:coreProperties>
</file>